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<sst xmlns="http://schemas.openxmlformats.org/spreadsheetml/2006/main" count="2903" uniqueCount="531">
  <si>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</si>
  <si>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</si>
  <si>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</si>
  <si>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</si>
  <si>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</si>
  <si>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</si>
  <si>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</si>
  <si>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</si>
  <si>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</si>
  <si>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</si>
  <si>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</si>
  <si>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</si>
  <si>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</si>
  <si>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</si>
  <si>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</si>
  <si>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</si>
  <si>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</si>
  <si>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</si>
  <si>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</si>
  <si>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</si>
  <si>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</si>
  <si>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</si>
  <si>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</si>
  <si>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</si>
  <si>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</si>
  <si>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</si>
  <si>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</si>
  <si>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</si>
  <si>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</si>
  <si>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</si>
  <si>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</si>
  <si>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</si>
  <si>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</si>
  <si>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</si>
  <si>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</si>
  <si>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</si>
  <si>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</si>
  <si>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</si>
  <si>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</si>
  <si>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</si>
  <si>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</si>
  <si>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</si>
  <si>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</si>
  <si>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</si>
  <si>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</si>
  <si>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</si>
  <si>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</si>
  <si>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</si>
  <si>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</si>
  <si>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</si>
  <si>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</si>
  <si>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</si>
  <si>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</si>
  <si>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</si>
  <si>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</si>
  <si>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</si>
  <si>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</si>
  <si>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</si>
  <si>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</si>
  <si>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</si>
  <si>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</si>
  <si>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</si>
  <si>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</si>
  <si>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</si>
  <si>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</si>
  <si>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</si>
  <si>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</si>
  <si>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</si>
  <si>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</si>
  <si>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</si>
  <si>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</si>
  <si>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</si>
  <si>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</si>
  <si>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</si>
  <si>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</si>
  <si>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</si>
  <si>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</si>
  <si>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</si>
  <si>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</si>
  <si>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</si>
  <si>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</si>
  <si>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</si>
  <si>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</si>
  <si>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</si>
  <si>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</si>
  <si>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</si>
  <si>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</si>
  <si>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</si>
  <si>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</si>
  <si>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</si>
  <si>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</si>
  <si>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</si>
  <si>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</si>
  <si>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</si>
  <si>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</si>
  <si>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</si>
  <si>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</si>
  <si>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</si>
  <si>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</si>
  <si>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</si>
  <si>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</si>
  <si>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</si>
  <si>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</si>
  <si>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</si>
  <si>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</si>
  <si>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</si>
  <si>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</si>
  <si>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</si>
  <si>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</si>
  <si>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</si>
  <si>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</si>
  <si>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</si>
  <si>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</si>
  <si>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</si>
  <si>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</si>
  <si>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</si>
  <si>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</si>
  <si>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</si>
  <si>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</si>
  <si>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</si>
  <si>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</si>
  <si>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</si>
  <si>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</si>
  <si>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</si>
  <si>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</si>
  <si>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</si>
  <si>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</si>
  <si>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</si>
  <si>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</si>
  <si>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</si>
  <si>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</si>
  <si>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</si>
  <si>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</si>
  <si>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</si>
  <si>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</si>
  <si>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</si>
  <si>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</si>
  <si>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</si>
  <si>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</si>
  <si>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</si>
  <si>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</si>
  <si>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</si>
  <si>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</si>
  <si>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</si>
  <si>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</si>
  <si>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</si>
  <si>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</si>
  <si>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</si>
  <si>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</si>
  <si>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</si>
  <si>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</si>
  <si>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</si>
  <si>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</si>
  <si>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</si>
  <si>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</si>
  <si>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</si>
  <si>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</si>
  <si>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</si>
  <si>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</si>
  <si>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</si>
  <si>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</si>
  <si>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</si>
  <si>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</si>
  <si>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</si>
  <si>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</si>
  <si>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</si>
  <si>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</si>
  <si>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</si>
  <si>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</si>
  <si>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</si>
  <si>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</si>
  <si>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</si>
  <si>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</si>
  <si>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</si>
  <si>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</si>
  <si>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</si>
  <si>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</si>
  <si>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</si>
  <si>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</si>
  <si>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</si>
  <si>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</si>
  <si>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</si>
  <si>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</si>
  <si>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</si>
  <si>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</si>
  <si>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</si>
  <si>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</si>
  <si>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</si>
  <si>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</si>
  <si>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</si>
  <si>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</si>
  <si>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</si>
  <si>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</si>
  <si>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</si>
  <si>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</si>
  <si>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</si>
  <si>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</si>
  <si>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</si>
  <si>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</si>
  <si>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</si>
  <si>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</si>
  <si>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</si>
  <si>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</si>
  <si>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</si>
  <si>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</si>
  <si>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</si>
  <si>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</si>
  <si>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</si>
  <si>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</si>
  <si>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</si>
  <si>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</si>
  <si>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</si>
  <si>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</si>
  <si>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</si>
  <si>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</si>
  <si>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</si>
  <si>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</si>
  <si>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</si>
  <si>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</si>
  <si>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</si>
  <si>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</si>
  <si>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</si>
  <si>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</si>
  <si>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</si>
  <si>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</si>
  <si>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</si>
  <si>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</si>
  <si>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</si>
  <si>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</si>
  <si>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</si>
  <si>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</si>
  <si>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</si>
  <si>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</si>
  <si>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</si>
  <si>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</si>
  <si>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</si>
  <si>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</si>
  <si>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</si>
  <si>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</si>
  <si>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</si>
  <si>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</si>
  <si>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</si>
  <si>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</si>
  <si>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</si>
  <si>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</si>
  <si>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</si>
  <si>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</si>
  <si>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</si>
  <si>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</si>
  <si>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</si>
  <si>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</si>
  <si>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</si>
  <si>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</si>
  <si>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</si>
  <si>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</si>
  <si>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</si>
  <si>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</si>
  <si>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</si>
  <si>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</si>
  <si>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</si>
  <si>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</si>
  <si>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</si>
  <si>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</si>
  <si>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</si>
  <si>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</si>
  <si>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</si>
  <si>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</si>
  <si>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</si>
  <si>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</si>
  <si>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</si>
  <si>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</si>
  <si>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</si>
  <si>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</si>
  <si>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</si>
  <si>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</si>
  <si>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</si>
  <si>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</si>
  <si>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</si>
  <si>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</si>
  <si>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</si>
  <si>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</si>
  <si>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</si>
  <si>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</si>
  <si>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</si>
  <si>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</si>
  <si>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</si>
  <si>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</si>
  <si>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</si>
  <si>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</si>
  <si>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</si>
  <si>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</si>
  <si>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</si>
  <si>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</si>
  <si>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</si>
  <si>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</si>
  <si>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</si>
  <si>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</si>
  <si>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</si>
  <si>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</si>
  <si>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</si>
  <si>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</si>
  <si>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</si>
  <si>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</si>
  <si>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</si>
  <si>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</si>
  <si>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</si>
  <si>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</si>
  <si>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</si>
  <si>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</si>
  <si>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</si>
  <si>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</si>
  <si>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</si>
  <si>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</si>
  <si>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</si>
  <si>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</si>
  <si>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</si>
  <si>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</si>
  <si>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</si>
  <si>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</si>
  <si>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</si>
  <si>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</si>
  <si>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</si>
  <si>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</si>
  <si>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</si>
  <si>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</si>
  <si>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</si>
  <si>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</si>
  <si>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</si>
  <si>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</si>
  <si>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</si>
  <si>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</si>
  <si>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</si>
  <si>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</si>
  <si>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</si>
  <si>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</si>
  <si>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</si>
  <si>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</si>
  <si>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</si>
  <si>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</si>
  <si>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</si>
  <si>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</si>
  <si>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</si>
  <si>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</si>
  <si>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</si>
  <si>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</si>
  <si>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</si>
  <si>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</si>
  <si>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</si>
  <si>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</si>
  <si>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</si>
  <si>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</si>
  <si>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</si>
  <si>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</si>
  <si>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</si>
  <si>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</si>
  <si>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</si>
  <si>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</si>
  <si>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</si>
  <si>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</si>
  <si>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</si>
  <si>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</si>
  <si>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</si>
  <si>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</si>
  <si>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</si>
  <si>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</si>
  <si>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</si>
  <si>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</si>
  <si>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</si>
  <si>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</si>
  <si>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</si>
  <si>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</si>
  <si>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</si>
  <si>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</si>
  <si>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</si>
  <si>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</si>
  <si>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</si>
  <si>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</si>
  <si>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</si>
  <si>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</si>
  <si>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</si>
  <si>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</si>
  <si>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</si>
  <si>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</si>
  <si>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</si>
  <si>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</si>
  <si>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</si>
  <si>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</si>
  <si>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</si>
  <si>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</si>
  <si>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</si>
  <si>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</si>
  <si>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</si>
  <si>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</si>
  <si>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</si>
  <si>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</si>
  <si>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</si>
  <si>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</si>
  <si>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</si>
  <si>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</si>
  <si>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</si>
  <si>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</si>
  <si>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</si>
  <si>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</si>
  <si>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</si>
  <si>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</si>
  <si>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</si>
  <si>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</si>
  <si>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</si>
  <si>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</si>
  <si>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</si>
  <si>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</si>
  <si>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</si>
  <si>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</si>
  <si>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</si>
  <si>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</si>
  <si>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</si>
  <si>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</si>
  <si>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</si>
  <si>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</si>
  <si>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</si>
  <si>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</si>
  <si>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</si>
  <si>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</si>
  <si>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</si>
  <si>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</si>
  <si>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</si>
  <si>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</si>
  <si>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</si>
  <si>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</si>
  <si>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</si>
  <si>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</si>
  <si>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</si>
  <si>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</si>
  <si>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</si>
  <si>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</si>
  <si>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</si>
  <si>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</si>
  <si>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</si>
  <si>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</si>
  <si>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</si>
  <si>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</si>
  <si>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</si>
  <si>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</si>
  <si>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</si>
  <si>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</si>
  <si>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</si>
  <si>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</si>
  <si>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</si>
  <si>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</si>
  <si>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</si>
  <si>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</si>
  <si>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</si>
  <si>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</si>
  <si>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</si>
  <si>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</si>
  <si>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</si>
  <si>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</si>
  <si>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</si>
  <si>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</si>
  <si>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</si>
  <si>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</si>
  <si>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</si>
  <si>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</si>
  <si>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</si>
  <si>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</si>
  <si>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</si>
  <si>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</si>
  <si>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</si>
  <si>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</si>
  <si>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</si>
  <si>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</si>
  <si>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</si>
  <si>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</si>
  <si>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</si>
  <si>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</si>
  <si>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</si>
  <si>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</si>
  <si>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</si>
  <si>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</si>
  <si>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</si>
  <si>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</si>
  <si>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</si>
  <si>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</si>
  <si>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</si>
  <si>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</si>
  <si>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</si>
  <si>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</si>
  <si>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</si>
  <si>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</si>
  <si>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</si>
  <si>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</si>
  <si>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</si>
  <si>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</si>
  <si>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</si>
  <si>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</si>
  <si>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</si>
  <si>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</si>
  <si>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</si>
  <si>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</si>
  <si>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</si>
  <si>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</si>
  <si>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</si>
  <si>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</si>
  <si>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</si>
  <si>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</si>
  <si>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</si>
  <si>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</si>
  <si>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</si>
  <si>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</si>
  <si>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</si>
  <si>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</si>
  <si>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</si>
  <si>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</si>
  <si>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</si>
  <si>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</si>
  <si>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</si>
  <si>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</si>
  <si>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</si>
  <si>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</si>
  <si>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</si>
  <si>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</si>
  <si>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</si>
  <si>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</si>
  <si>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Руководитель  МКУ "Управление образования"</t>
  </si>
  <si>
    <t>__________________                                                            Е.К. Бурбукина │</t>
  </si>
  <si>
    <t>Пени</t>
  </si>
  <si>
    <t>"31" марта 2021 г.</t>
  </si>
  <si>
    <t>Ремонт окон</t>
  </si>
  <si>
    <t xml:space="preserve"> "31" мая  2021 г</t>
  </si>
  <si>
    <t xml:space="preserve">от "31" мая  2021г. &lt;2&gt; </t>
  </si>
  <si>
    <t xml:space="preserve">"31" мая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</si>
</sst>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2"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3" fillId="0" borderId="0" xfId="0" applyFont="1" applyAlignment="1">
      <alignment horizontal="center"/>
    </xf>
    <xf numFmtId="49" fontId="5" fillId="0" borderId="16" xfId="0" applyNumberFormat="1" applyFont="1" applyBorder="1" applyAlignment="1">
      <alignment horizontal="center" vertical="top" wrapText="1"/>
    </xf>
    <xf numFmtId="0" fontId="54"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 fontId="53"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3" fillId="0" borderId="1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 fillId="0" borderId="18" xfId="0" applyNumberFormat="1" applyFont="1" applyBorder="1" applyAlignment="1">
      <alignment horizontal="center"/>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3" fillId="0" borderId="10" xfId="0" applyFont="1" applyBorder="1" applyAlignment="1">
      <alignment horizontal="center"/>
    </xf>
    <xf numFmtId="0" fontId="52"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5"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0" fillId="0" borderId="10" xfId="0" applyBorder="1" applyAlignment="1">
      <alignment/>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4" fillId="0" borderId="10" xfId="0" applyFont="1" applyBorder="1" applyAlignment="1">
      <alignment horizontal="center"/>
    </xf>
    <xf numFmtId="4" fontId="5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0" fontId="53" fillId="0" borderId="12" xfId="0" applyFont="1" applyBorder="1" applyAlignment="1">
      <alignment horizontal="left" vertical="center" wrapText="1"/>
    </xf>
    <xf numFmtId="0" fontId="54"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M24" sqref="M24:O2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2"/>
      <c r="G2" s="172"/>
      <c r="H2" s="172"/>
      <c r="I2" s="172"/>
      <c r="J2" s="51"/>
    </row>
    <row r="3" spans="6:15" ht="18.75" customHeight="1">
      <c r="F3" s="172"/>
      <c r="G3" s="172"/>
      <c r="H3" s="172"/>
      <c r="I3" s="172"/>
      <c r="J3" s="51"/>
      <c r="L3" s="122" t="s">
        <v>394</v>
      </c>
      <c r="M3" s="122"/>
      <c r="N3" s="122"/>
      <c r="O3" s="122"/>
    </row>
    <row r="4" spans="6:10" ht="15.75">
      <c r="F4" s="172"/>
      <c r="G4" s="172"/>
      <c r="H4" s="172"/>
      <c r="I4" s="172"/>
      <c r="J4" s="51"/>
    </row>
    <row r="5" spans="8:15" ht="18.75" customHeight="1">
      <c r="H5" s="58"/>
      <c r="I5" s="47"/>
      <c r="J5" s="47"/>
      <c r="K5" s="175" t="s">
        <v>504</v>
      </c>
      <c r="L5" s="175"/>
      <c r="M5" s="175"/>
      <c r="N5" s="175"/>
      <c r="O5" s="175"/>
    </row>
    <row r="6" spans="8:15" ht="33" customHeight="1">
      <c r="H6" s="47"/>
      <c r="I6" s="47"/>
      <c r="J6" s="47"/>
      <c r="K6" s="176" t="s">
        <v>395</v>
      </c>
      <c r="L6" s="176"/>
      <c r="M6" s="176"/>
      <c r="N6" s="176"/>
      <c r="O6" s="176"/>
    </row>
    <row r="7" spans="7:10" ht="15.75">
      <c r="G7" s="172"/>
      <c r="H7" s="172"/>
      <c r="I7" s="172"/>
      <c r="J7" s="51"/>
    </row>
    <row r="8" spans="2:15" ht="18" customHeight="1">
      <c r="B8" s="65"/>
      <c r="G8" s="66" t="s">
        <v>396</v>
      </c>
      <c r="H8" s="67"/>
      <c r="I8" s="173"/>
      <c r="J8" s="173"/>
      <c r="K8" s="68"/>
      <c r="L8" s="68"/>
      <c r="M8" s="174" t="s">
        <v>505</v>
      </c>
      <c r="N8" s="174"/>
      <c r="O8" s="174"/>
    </row>
    <row r="9" spans="2:15" ht="20.25" customHeight="1">
      <c r="B9" s="69"/>
      <c r="G9" s="47" t="s">
        <v>397</v>
      </c>
      <c r="K9" s="170" t="s">
        <v>398</v>
      </c>
      <c r="L9" s="170"/>
      <c r="M9" s="170" t="s">
        <v>399</v>
      </c>
      <c r="N9" s="170"/>
      <c r="O9" s="170"/>
    </row>
    <row r="10" spans="2:12" ht="30.75" customHeight="1">
      <c r="B10" s="70"/>
      <c r="J10" s="71"/>
      <c r="K10" s="71"/>
      <c r="L10" s="48" t="s">
        <v>528</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1"/>
      <c r="H15" s="171"/>
      <c r="I15" s="171"/>
      <c r="J15" s="51"/>
    </row>
    <row r="16" spans="1:15" ht="15" customHeight="1">
      <c r="A16" s="122" t="s">
        <v>3</v>
      </c>
      <c r="B16" s="122"/>
      <c r="C16" s="122"/>
      <c r="D16" s="122"/>
      <c r="E16" s="122"/>
      <c r="F16" s="122"/>
      <c r="G16" s="122"/>
      <c r="H16" s="122"/>
      <c r="I16" s="122"/>
      <c r="J16" s="122"/>
      <c r="K16" s="122"/>
      <c r="L16" s="122"/>
      <c r="M16" s="122"/>
      <c r="N16" s="122"/>
      <c r="O16" s="122"/>
    </row>
    <row r="17" spans="1:15" ht="23.25" customHeight="1">
      <c r="A17" s="123" t="s">
        <v>506</v>
      </c>
      <c r="B17" s="123"/>
      <c r="C17" s="123"/>
      <c r="D17" s="123"/>
      <c r="E17" s="123"/>
      <c r="F17" s="123"/>
      <c r="G17" s="123"/>
      <c r="H17" s="123"/>
      <c r="I17" s="123"/>
      <c r="J17" s="123"/>
      <c r="K17" s="123"/>
      <c r="L17" s="123"/>
      <c r="M17" s="123"/>
      <c r="N17" s="123"/>
      <c r="O17" s="123"/>
    </row>
    <row r="18" spans="1:15" ht="18.75" customHeight="1">
      <c r="A18" s="124" t="s">
        <v>522</v>
      </c>
      <c r="B18" s="124"/>
      <c r="C18" s="124"/>
      <c r="D18" s="124"/>
      <c r="E18" s="124"/>
      <c r="F18" s="124"/>
      <c r="G18" s="124"/>
      <c r="H18" s="124"/>
      <c r="I18" s="124"/>
      <c r="J18" s="124"/>
      <c r="K18" s="124"/>
      <c r="L18" s="124"/>
      <c r="M18" s="124"/>
      <c r="N18" s="124"/>
      <c r="O18" s="124"/>
    </row>
    <row r="19" spans="1:15" ht="18.75" customHeight="1">
      <c r="A19" s="123" t="s">
        <v>529</v>
      </c>
      <c r="B19" s="123"/>
      <c r="C19" s="123"/>
      <c r="D19" s="123"/>
      <c r="E19" s="123"/>
      <c r="F19" s="123"/>
      <c r="G19" s="123"/>
      <c r="H19" s="123"/>
      <c r="I19" s="123"/>
      <c r="J19" s="123"/>
      <c r="K19" s="123"/>
      <c r="L19" s="123"/>
      <c r="M19" s="123"/>
      <c r="N19" s="123"/>
      <c r="O19" s="123"/>
    </row>
    <row r="20" spans="2:10" ht="18.75" customHeight="1">
      <c r="B20" s="70"/>
      <c r="G20" s="74"/>
      <c r="H20" s="74"/>
      <c r="I20" s="74"/>
      <c r="J20" s="51"/>
    </row>
    <row r="21" spans="2:10" ht="18.75" customHeight="1">
      <c r="B21" s="70"/>
      <c r="G21" s="74"/>
      <c r="H21" s="74"/>
      <c r="I21" s="74"/>
      <c r="J21" s="51"/>
    </row>
    <row r="22" spans="2:15" ht="13.5" customHeight="1">
      <c r="B22" s="70"/>
      <c r="J22" s="51"/>
      <c r="M22" s="166" t="s">
        <v>400</v>
      </c>
      <c r="N22" s="166"/>
      <c r="O22" s="166"/>
    </row>
    <row r="23" spans="1:15" ht="21.75" customHeight="1">
      <c r="A23" s="161"/>
      <c r="B23" s="161"/>
      <c r="C23" s="161"/>
      <c r="D23" s="161"/>
      <c r="E23" s="161"/>
      <c r="F23" s="161"/>
      <c r="I23" s="48"/>
      <c r="J23" s="49"/>
      <c r="K23" s="140"/>
      <c r="L23" s="123"/>
      <c r="M23" s="125"/>
      <c r="N23" s="125"/>
      <c r="O23" s="125"/>
    </row>
    <row r="24" spans="2:15" ht="21.75" customHeight="1">
      <c r="B24" s="70"/>
      <c r="L24" s="52" t="s">
        <v>401</v>
      </c>
      <c r="M24" s="169">
        <v>44347</v>
      </c>
      <c r="N24" s="169"/>
      <c r="O24" s="169"/>
    </row>
    <row r="25" spans="1:16" ht="41.25" customHeight="1">
      <c r="A25" s="108" t="s">
        <v>404</v>
      </c>
      <c r="B25" s="108"/>
      <c r="C25" s="108"/>
      <c r="D25" s="108"/>
      <c r="E25" s="109" t="s">
        <v>474</v>
      </c>
      <c r="F25" s="109"/>
      <c r="G25" s="109"/>
      <c r="H25" s="109"/>
      <c r="I25" s="109"/>
      <c r="J25" s="109"/>
      <c r="K25" s="98"/>
      <c r="L25" s="94" t="s">
        <v>4</v>
      </c>
      <c r="M25" s="166" t="s">
        <v>475</v>
      </c>
      <c r="N25" s="166"/>
      <c r="O25" s="166"/>
      <c r="P25" s="164"/>
    </row>
    <row r="26" spans="1:16" ht="21.75" customHeight="1">
      <c r="A26" s="108"/>
      <c r="B26" s="108"/>
      <c r="C26" s="108"/>
      <c r="D26" s="108"/>
      <c r="E26" s="109"/>
      <c r="F26" s="109"/>
      <c r="G26" s="109"/>
      <c r="H26" s="109"/>
      <c r="I26" s="109"/>
      <c r="J26" s="109"/>
      <c r="K26" s="47"/>
      <c r="L26" s="94" t="s">
        <v>5</v>
      </c>
      <c r="M26" s="125">
        <v>808</v>
      </c>
      <c r="N26" s="125"/>
      <c r="O26" s="125"/>
      <c r="P26" s="164"/>
    </row>
    <row r="27" spans="1:16" ht="20.25" customHeight="1">
      <c r="A27" s="50"/>
      <c r="B27" s="50"/>
      <c r="C27" s="50"/>
      <c r="D27" s="50"/>
      <c r="E27" s="50"/>
      <c r="F27" s="50"/>
      <c r="G27" s="48"/>
      <c r="J27" s="51"/>
      <c r="L27" s="167" t="s">
        <v>4</v>
      </c>
      <c r="M27" s="125" t="s">
        <v>518</v>
      </c>
      <c r="N27" s="125"/>
      <c r="O27" s="125"/>
      <c r="P27" s="47"/>
    </row>
    <row r="28" spans="2:15" ht="20.25" customHeight="1">
      <c r="B28" s="165"/>
      <c r="C28" s="165"/>
      <c r="D28" s="165"/>
      <c r="E28" s="165"/>
      <c r="F28" s="165"/>
      <c r="G28" s="165"/>
      <c r="H28" s="165"/>
      <c r="I28" s="165"/>
      <c r="L28" s="167"/>
      <c r="M28" s="125"/>
      <c r="N28" s="125"/>
      <c r="O28" s="125"/>
    </row>
    <row r="29" spans="1:15" ht="21.75" customHeight="1">
      <c r="A29" s="168" t="s">
        <v>405</v>
      </c>
      <c r="B29" s="168"/>
      <c r="C29" s="107" t="s">
        <v>517</v>
      </c>
      <c r="D29" s="107"/>
      <c r="E29" s="107"/>
      <c r="F29" s="107"/>
      <c r="G29" s="107"/>
      <c r="H29" s="107"/>
      <c r="I29" s="107"/>
      <c r="J29" s="107"/>
      <c r="L29" s="94" t="s">
        <v>6</v>
      </c>
      <c r="M29" s="166">
        <v>2447003478</v>
      </c>
      <c r="N29" s="166"/>
      <c r="O29" s="166"/>
    </row>
    <row r="30" spans="1:15" ht="24.75" customHeight="1">
      <c r="A30" s="168"/>
      <c r="B30" s="168"/>
      <c r="C30" s="107"/>
      <c r="D30" s="107"/>
      <c r="E30" s="107"/>
      <c r="F30" s="107"/>
      <c r="G30" s="107"/>
      <c r="H30" s="107"/>
      <c r="I30" s="107"/>
      <c r="J30" s="107"/>
      <c r="L30" s="94" t="s">
        <v>7</v>
      </c>
      <c r="M30" s="166">
        <v>244701001</v>
      </c>
      <c r="N30" s="166"/>
      <c r="O30" s="166"/>
    </row>
    <row r="31" spans="2:15" ht="21.75" customHeight="1">
      <c r="B31" s="73"/>
      <c r="C31" s="52"/>
      <c r="D31" s="52"/>
      <c r="E31" s="52"/>
      <c r="F31" s="52"/>
      <c r="G31" s="52"/>
      <c r="H31" s="52"/>
      <c r="I31" s="52"/>
      <c r="J31" s="51"/>
      <c r="L31" s="94" t="s">
        <v>8</v>
      </c>
      <c r="M31" s="125">
        <v>383</v>
      </c>
      <c r="N31" s="125"/>
      <c r="O31" s="125"/>
    </row>
    <row r="32" spans="1:15" ht="18.75" customHeight="1">
      <c r="A32" s="163" t="s">
        <v>402</v>
      </c>
      <c r="B32" s="163"/>
      <c r="C32" s="16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1"/>
      <c r="B42" s="161"/>
      <c r="C42" s="161"/>
      <c r="D42" s="161"/>
      <c r="E42" s="161"/>
      <c r="F42" s="161"/>
      <c r="G42" s="70"/>
      <c r="H42" s="70"/>
      <c r="I42" s="47"/>
      <c r="J42" s="51"/>
    </row>
    <row r="43" spans="1:15" ht="207.75" customHeight="1">
      <c r="A43" s="158"/>
      <c r="B43" s="158"/>
      <c r="C43" s="158"/>
      <c r="D43" s="158"/>
      <c r="E43" s="158"/>
      <c r="F43" s="158"/>
      <c r="G43" s="158"/>
      <c r="H43" s="158"/>
      <c r="I43" s="158"/>
      <c r="J43" s="158"/>
      <c r="K43" s="158"/>
      <c r="L43" s="158"/>
      <c r="M43" s="158"/>
      <c r="N43" s="158"/>
      <c r="O43" s="158"/>
    </row>
    <row r="44" spans="1:14" ht="3.75" customHeight="1">
      <c r="A44" s="159"/>
      <c r="B44" s="159"/>
      <c r="C44" s="159"/>
      <c r="D44" s="159"/>
      <c r="E44" s="159"/>
      <c r="F44" s="159"/>
      <c r="G44" s="160"/>
      <c r="H44" s="160"/>
      <c r="I44" s="160"/>
      <c r="J44" s="160"/>
      <c r="K44" s="160"/>
      <c r="L44" s="160"/>
      <c r="M44" s="160"/>
      <c r="N44" s="160"/>
    </row>
    <row r="45" spans="1:14" ht="35.25" customHeight="1" hidden="1">
      <c r="A45" s="159"/>
      <c r="B45" s="159"/>
      <c r="C45" s="159"/>
      <c r="D45" s="159"/>
      <c r="E45" s="159"/>
      <c r="F45" s="159"/>
      <c r="G45" s="160"/>
      <c r="H45" s="160"/>
      <c r="I45" s="160"/>
      <c r="J45" s="160"/>
      <c r="K45" s="160"/>
      <c r="L45" s="160"/>
      <c r="M45" s="160"/>
      <c r="N45" s="160"/>
    </row>
    <row r="46" spans="1:14" ht="35.25" customHeight="1" hidden="1">
      <c r="A46" s="159"/>
      <c r="B46" s="159"/>
      <c r="C46" s="159"/>
      <c r="D46" s="159"/>
      <c r="E46" s="159"/>
      <c r="F46" s="159"/>
      <c r="G46" s="160"/>
      <c r="H46" s="160"/>
      <c r="I46" s="160"/>
      <c r="J46" s="160"/>
      <c r="K46" s="160"/>
      <c r="L46" s="160"/>
      <c r="M46" s="160"/>
      <c r="N46" s="160"/>
    </row>
    <row r="47" spans="2:10" ht="15.75" hidden="1">
      <c r="B47" s="161"/>
      <c r="C47" s="161"/>
      <c r="D47" s="161"/>
      <c r="E47" s="161"/>
      <c r="F47" s="161"/>
      <c r="G47" s="70"/>
      <c r="H47" s="70"/>
      <c r="I47" s="70"/>
      <c r="J47" s="51"/>
    </row>
    <row r="48" spans="1:15" ht="37.5" customHeight="1">
      <c r="A48" s="162"/>
      <c r="B48" s="162"/>
      <c r="C48" s="162"/>
      <c r="D48" s="162"/>
      <c r="E48" s="162"/>
      <c r="F48" s="162"/>
      <c r="G48" s="162"/>
      <c r="H48" s="162"/>
      <c r="I48" s="162"/>
      <c r="J48" s="162"/>
      <c r="K48" s="162"/>
      <c r="L48" s="162"/>
      <c r="M48" s="162"/>
      <c r="N48" s="162"/>
      <c r="O48" s="162"/>
    </row>
    <row r="49" spans="1:15" ht="6.75" customHeight="1">
      <c r="A49" s="154"/>
      <c r="B49" s="154"/>
      <c r="C49" s="154"/>
      <c r="D49" s="154"/>
      <c r="E49" s="154"/>
      <c r="F49" s="154"/>
      <c r="G49" s="154"/>
      <c r="H49" s="154"/>
      <c r="I49" s="154"/>
      <c r="J49" s="154"/>
      <c r="K49" s="154"/>
      <c r="L49" s="154"/>
      <c r="M49" s="154"/>
      <c r="N49" s="154"/>
      <c r="O49" s="154"/>
    </row>
    <row r="50" spans="1:15" ht="15.75" hidden="1">
      <c r="A50" s="155"/>
      <c r="B50" s="156"/>
      <c r="C50" s="156"/>
      <c r="D50" s="156"/>
      <c r="E50" s="156"/>
      <c r="F50" s="156"/>
      <c r="G50" s="156"/>
      <c r="H50" s="156"/>
      <c r="I50" s="156"/>
      <c r="J50" s="156"/>
      <c r="K50" s="156"/>
      <c r="L50" s="156"/>
      <c r="M50" s="156"/>
      <c r="N50" s="156"/>
      <c r="O50" s="156"/>
    </row>
    <row r="51" spans="1:15" ht="15.75" hidden="1">
      <c r="A51" s="155"/>
      <c r="B51" s="156"/>
      <c r="C51" s="156"/>
      <c r="D51" s="156"/>
      <c r="E51" s="156"/>
      <c r="F51" s="156"/>
      <c r="G51" s="156"/>
      <c r="H51" s="156"/>
      <c r="I51" s="156"/>
      <c r="J51" s="156"/>
      <c r="K51" s="156"/>
      <c r="L51" s="156"/>
      <c r="M51" s="156"/>
      <c r="N51" s="156"/>
      <c r="O51" s="156"/>
    </row>
    <row r="52" spans="1:15" ht="35.25" customHeight="1" hidden="1">
      <c r="A52" s="154"/>
      <c r="B52" s="157"/>
      <c r="C52" s="157"/>
      <c r="D52" s="157"/>
      <c r="E52" s="157"/>
      <c r="F52" s="157"/>
      <c r="G52" s="157"/>
      <c r="H52" s="157"/>
      <c r="I52" s="157"/>
      <c r="J52" s="157"/>
      <c r="K52" s="157"/>
      <c r="L52" s="157"/>
      <c r="M52" s="157"/>
      <c r="N52" s="157"/>
      <c r="O52" s="157"/>
    </row>
    <row r="53" spans="1:15" ht="18.75" customHeight="1" hidden="1">
      <c r="A53" s="154"/>
      <c r="B53" s="157"/>
      <c r="C53" s="157"/>
      <c r="D53" s="157"/>
      <c r="E53" s="157"/>
      <c r="F53" s="157"/>
      <c r="G53" s="157"/>
      <c r="H53" s="157"/>
      <c r="I53" s="157"/>
      <c r="J53" s="157"/>
      <c r="K53" s="157"/>
      <c r="L53" s="157"/>
      <c r="M53" s="157"/>
      <c r="N53" s="157"/>
      <c r="O53" s="157"/>
    </row>
    <row r="54" spans="1:15" ht="34.5" customHeight="1" hidden="1">
      <c r="A54" s="154"/>
      <c r="B54" s="157"/>
      <c r="C54" s="157"/>
      <c r="D54" s="157"/>
      <c r="E54" s="157"/>
      <c r="F54" s="157"/>
      <c r="G54" s="157"/>
      <c r="H54" s="157"/>
      <c r="I54" s="157"/>
      <c r="J54" s="157"/>
      <c r="K54" s="157"/>
      <c r="L54" s="157"/>
      <c r="M54" s="157"/>
      <c r="N54" s="157"/>
      <c r="O54" s="157"/>
    </row>
    <row r="55" spans="1:15" ht="14.25" customHeight="1" hidden="1">
      <c r="A55" s="78"/>
      <c r="B55" s="51"/>
      <c r="C55" s="51"/>
      <c r="D55" s="51"/>
      <c r="E55" s="51"/>
      <c r="F55" s="51"/>
      <c r="G55" s="51"/>
      <c r="H55" s="51"/>
      <c r="I55" s="51"/>
      <c r="J55" s="51"/>
      <c r="K55" s="51"/>
      <c r="L55" s="51"/>
      <c r="M55" s="51"/>
      <c r="N55" s="51"/>
      <c r="O55" s="51"/>
    </row>
    <row r="56" spans="1:16" ht="18.75" customHeight="1">
      <c r="A56" s="137"/>
      <c r="B56" s="137"/>
      <c r="C56" s="137"/>
      <c r="D56" s="137"/>
      <c r="E56" s="137"/>
      <c r="F56" s="137"/>
      <c r="G56" s="137"/>
      <c r="H56" s="137"/>
      <c r="I56" s="137"/>
      <c r="J56" s="137"/>
      <c r="K56" s="137"/>
      <c r="L56" s="137"/>
      <c r="M56" s="137"/>
      <c r="N56" s="137"/>
      <c r="O56" s="137"/>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3"/>
      <c r="B58" s="121"/>
      <c r="C58" s="121"/>
      <c r="D58" s="121"/>
      <c r="E58" s="121"/>
      <c r="F58" s="121"/>
      <c r="G58" s="121"/>
      <c r="H58" s="121"/>
      <c r="I58" s="121"/>
      <c r="J58" s="121"/>
      <c r="K58" s="121"/>
      <c r="L58" s="121"/>
      <c r="M58" s="121"/>
      <c r="N58" s="121"/>
      <c r="O58" s="121"/>
      <c r="P58" s="59"/>
    </row>
    <row r="59" spans="1:16" ht="6.75" customHeight="1">
      <c r="A59" s="59"/>
      <c r="B59" s="59"/>
      <c r="C59" s="59"/>
      <c r="D59" s="59"/>
      <c r="E59" s="59"/>
      <c r="F59" s="59"/>
      <c r="G59" s="59"/>
      <c r="H59" s="59"/>
      <c r="I59" s="59"/>
      <c r="J59" s="58"/>
      <c r="K59" s="59"/>
      <c r="L59" s="59"/>
      <c r="M59" s="59"/>
      <c r="N59" s="59"/>
      <c r="O59" s="59"/>
      <c r="P59" s="59"/>
    </row>
    <row r="60" spans="1:16" ht="15.75">
      <c r="A60" s="54"/>
      <c r="B60" s="116"/>
      <c r="C60" s="116"/>
      <c r="D60" s="116"/>
      <c r="E60" s="116"/>
      <c r="F60" s="116"/>
      <c r="G60" s="116"/>
      <c r="H60" s="116"/>
      <c r="I60" s="59"/>
      <c r="J60" s="58"/>
      <c r="K60" s="59"/>
      <c r="L60" s="59"/>
      <c r="M60" s="119"/>
      <c r="N60" s="121"/>
      <c r="O60" s="121"/>
      <c r="P60" s="59"/>
    </row>
    <row r="61" spans="1:16" ht="15.75">
      <c r="A61" s="49"/>
      <c r="B61" s="151"/>
      <c r="C61" s="151"/>
      <c r="D61" s="151"/>
      <c r="E61" s="151"/>
      <c r="F61" s="151"/>
      <c r="G61" s="151"/>
      <c r="H61" s="151"/>
      <c r="I61" s="121"/>
      <c r="J61" s="121"/>
      <c r="K61" s="121"/>
      <c r="L61" s="121"/>
      <c r="M61" s="150"/>
      <c r="N61" s="140"/>
      <c r="O61" s="140"/>
      <c r="P61" s="59"/>
    </row>
    <row r="62" spans="1:16" ht="15.75">
      <c r="A62" s="49"/>
      <c r="B62" s="129"/>
      <c r="C62" s="129"/>
      <c r="D62" s="129"/>
      <c r="E62" s="129"/>
      <c r="F62" s="129"/>
      <c r="G62" s="129"/>
      <c r="H62" s="129"/>
      <c r="I62" s="121"/>
      <c r="J62" s="121"/>
      <c r="K62" s="121"/>
      <c r="L62" s="121"/>
      <c r="M62" s="140"/>
      <c r="N62" s="140"/>
      <c r="O62" s="140"/>
      <c r="P62" s="59"/>
    </row>
    <row r="63" spans="1:16" ht="19.5" customHeight="1">
      <c r="A63" s="49"/>
      <c r="B63" s="129"/>
      <c r="C63" s="129"/>
      <c r="D63" s="129"/>
      <c r="E63" s="129"/>
      <c r="F63" s="129"/>
      <c r="G63" s="129"/>
      <c r="H63" s="129"/>
      <c r="I63" s="121"/>
      <c r="J63" s="121"/>
      <c r="K63" s="121"/>
      <c r="L63" s="121"/>
      <c r="M63" s="140"/>
      <c r="N63" s="140"/>
      <c r="O63" s="140"/>
      <c r="P63" s="59"/>
    </row>
    <row r="64" spans="1:16" ht="15.75">
      <c r="A64" s="49"/>
      <c r="B64" s="129"/>
      <c r="C64" s="129"/>
      <c r="D64" s="129"/>
      <c r="E64" s="129"/>
      <c r="F64" s="129"/>
      <c r="G64" s="129"/>
      <c r="H64" s="129"/>
      <c r="I64" s="121"/>
      <c r="J64" s="121"/>
      <c r="K64" s="121"/>
      <c r="L64" s="121"/>
      <c r="M64" s="140"/>
      <c r="N64" s="140"/>
      <c r="O64" s="140"/>
      <c r="P64" s="59"/>
    </row>
    <row r="65" spans="1:16" ht="38.25" customHeight="1">
      <c r="A65" s="49"/>
      <c r="B65" s="129"/>
      <c r="C65" s="129"/>
      <c r="D65" s="129"/>
      <c r="E65" s="129"/>
      <c r="F65" s="129"/>
      <c r="G65" s="129"/>
      <c r="H65" s="129"/>
      <c r="I65" s="121"/>
      <c r="J65" s="121"/>
      <c r="K65" s="121"/>
      <c r="L65" s="121"/>
      <c r="M65" s="140"/>
      <c r="N65" s="140"/>
      <c r="O65" s="140"/>
      <c r="P65" s="59"/>
    </row>
    <row r="66" spans="1:16" ht="40.5" customHeight="1">
      <c r="A66" s="49"/>
      <c r="B66" s="129"/>
      <c r="C66" s="129"/>
      <c r="D66" s="129"/>
      <c r="E66" s="129"/>
      <c r="F66" s="129"/>
      <c r="G66" s="129"/>
      <c r="H66" s="129"/>
      <c r="I66" s="121"/>
      <c r="J66" s="121"/>
      <c r="K66" s="121"/>
      <c r="L66" s="121"/>
      <c r="M66" s="140"/>
      <c r="N66" s="140"/>
      <c r="O66" s="140"/>
      <c r="P66" s="59"/>
    </row>
    <row r="67" spans="1:16" ht="38.25" customHeight="1">
      <c r="A67" s="49"/>
      <c r="B67" s="129"/>
      <c r="C67" s="129"/>
      <c r="D67" s="129"/>
      <c r="E67" s="129"/>
      <c r="F67" s="129"/>
      <c r="G67" s="129"/>
      <c r="H67" s="129"/>
      <c r="I67" s="121"/>
      <c r="J67" s="121"/>
      <c r="K67" s="121"/>
      <c r="L67" s="121"/>
      <c r="M67" s="140"/>
      <c r="N67" s="140"/>
      <c r="O67" s="140"/>
      <c r="P67" s="59"/>
    </row>
    <row r="68" spans="1:16" ht="20.25" customHeight="1">
      <c r="A68" s="49"/>
      <c r="B68" s="129"/>
      <c r="C68" s="129"/>
      <c r="D68" s="129"/>
      <c r="E68" s="129"/>
      <c r="F68" s="129"/>
      <c r="G68" s="129"/>
      <c r="H68" s="129"/>
      <c r="I68" s="121"/>
      <c r="J68" s="121"/>
      <c r="K68" s="121"/>
      <c r="L68" s="121"/>
      <c r="M68" s="140"/>
      <c r="N68" s="140"/>
      <c r="O68" s="140"/>
      <c r="P68" s="59"/>
    </row>
    <row r="69" spans="1:16" ht="17.25" customHeight="1">
      <c r="A69" s="49"/>
      <c r="B69" s="129"/>
      <c r="C69" s="129"/>
      <c r="D69" s="129"/>
      <c r="E69" s="129"/>
      <c r="F69" s="129"/>
      <c r="G69" s="129"/>
      <c r="H69" s="129"/>
      <c r="I69" s="121"/>
      <c r="J69" s="121"/>
      <c r="K69" s="121"/>
      <c r="L69" s="121"/>
      <c r="M69" s="150"/>
      <c r="N69" s="150"/>
      <c r="O69" s="150"/>
      <c r="P69" s="59"/>
    </row>
    <row r="70" spans="1:16" ht="15.75">
      <c r="A70" s="49"/>
      <c r="B70" s="129"/>
      <c r="C70" s="129"/>
      <c r="D70" s="129"/>
      <c r="E70" s="129"/>
      <c r="F70" s="129"/>
      <c r="G70" s="129"/>
      <c r="H70" s="129"/>
      <c r="I70" s="121"/>
      <c r="J70" s="121"/>
      <c r="K70" s="121"/>
      <c r="L70" s="121"/>
      <c r="M70" s="150"/>
      <c r="N70" s="150"/>
      <c r="O70" s="150"/>
      <c r="P70" s="59"/>
    </row>
    <row r="71" spans="1:16" ht="17.25" customHeight="1">
      <c r="A71" s="49"/>
      <c r="B71" s="129"/>
      <c r="C71" s="129"/>
      <c r="D71" s="129"/>
      <c r="E71" s="129"/>
      <c r="F71" s="129"/>
      <c r="G71" s="129"/>
      <c r="H71" s="129"/>
      <c r="I71" s="121"/>
      <c r="J71" s="121"/>
      <c r="K71" s="121"/>
      <c r="L71" s="121"/>
      <c r="M71" s="150"/>
      <c r="N71" s="150"/>
      <c r="O71" s="150"/>
      <c r="P71" s="59"/>
    </row>
    <row r="72" spans="1:16" ht="17.25" customHeight="1">
      <c r="A72" s="49"/>
      <c r="B72" s="129"/>
      <c r="C72" s="129"/>
      <c r="D72" s="129"/>
      <c r="E72" s="129"/>
      <c r="F72" s="129"/>
      <c r="G72" s="129"/>
      <c r="H72" s="129"/>
      <c r="I72" s="121"/>
      <c r="J72" s="121"/>
      <c r="K72" s="121"/>
      <c r="L72" s="121"/>
      <c r="M72" s="150"/>
      <c r="N72" s="150"/>
      <c r="O72" s="150"/>
      <c r="P72" s="59"/>
    </row>
    <row r="73" spans="1:16" ht="15.75">
      <c r="A73" s="49"/>
      <c r="B73" s="151"/>
      <c r="C73" s="151"/>
      <c r="D73" s="151"/>
      <c r="E73" s="151"/>
      <c r="F73" s="151"/>
      <c r="G73" s="151"/>
      <c r="H73" s="151"/>
      <c r="I73" s="121"/>
      <c r="J73" s="121"/>
      <c r="K73" s="121"/>
      <c r="L73" s="121"/>
      <c r="M73" s="140"/>
      <c r="N73" s="140"/>
      <c r="O73" s="140"/>
      <c r="P73" s="59"/>
    </row>
    <row r="74" spans="1:16" ht="15.75">
      <c r="A74" s="49"/>
      <c r="B74" s="129"/>
      <c r="C74" s="129"/>
      <c r="D74" s="129"/>
      <c r="E74" s="129"/>
      <c r="F74" s="129"/>
      <c r="G74" s="129"/>
      <c r="H74" s="129"/>
      <c r="I74" s="121"/>
      <c r="J74" s="121"/>
      <c r="K74" s="121"/>
      <c r="L74" s="121"/>
      <c r="M74" s="140"/>
      <c r="N74" s="140"/>
      <c r="O74" s="140"/>
      <c r="P74" s="59"/>
    </row>
    <row r="75" spans="1:16" ht="18" customHeight="1">
      <c r="A75" s="49"/>
      <c r="B75" s="129"/>
      <c r="C75" s="129"/>
      <c r="D75" s="129"/>
      <c r="E75" s="129"/>
      <c r="F75" s="129"/>
      <c r="G75" s="129"/>
      <c r="H75" s="129"/>
      <c r="I75" s="121"/>
      <c r="J75" s="121"/>
      <c r="K75" s="121"/>
      <c r="L75" s="121"/>
      <c r="M75" s="140"/>
      <c r="N75" s="140"/>
      <c r="O75" s="140"/>
      <c r="P75" s="59"/>
    </row>
    <row r="76" spans="1:16" ht="37.5" customHeight="1">
      <c r="A76" s="49"/>
      <c r="B76" s="129"/>
      <c r="C76" s="129"/>
      <c r="D76" s="129"/>
      <c r="E76" s="129"/>
      <c r="F76" s="129"/>
      <c r="G76" s="129"/>
      <c r="H76" s="129"/>
      <c r="I76" s="121"/>
      <c r="J76" s="121"/>
      <c r="K76" s="121"/>
      <c r="L76" s="121"/>
      <c r="M76" s="140"/>
      <c r="N76" s="140"/>
      <c r="O76" s="140"/>
      <c r="P76" s="59"/>
    </row>
    <row r="77" spans="1:16" ht="15.75">
      <c r="A77" s="49"/>
      <c r="B77" s="129"/>
      <c r="C77" s="129"/>
      <c r="D77" s="129"/>
      <c r="E77" s="129"/>
      <c r="F77" s="129"/>
      <c r="G77" s="129"/>
      <c r="H77" s="129"/>
      <c r="I77" s="121"/>
      <c r="J77" s="121"/>
      <c r="K77" s="121"/>
      <c r="L77" s="121"/>
      <c r="M77" s="140"/>
      <c r="N77" s="140"/>
      <c r="O77" s="140"/>
      <c r="P77" s="59"/>
    </row>
    <row r="78" spans="1:16" ht="15.75">
      <c r="A78" s="49"/>
      <c r="B78" s="129"/>
      <c r="C78" s="129"/>
      <c r="D78" s="129"/>
      <c r="E78" s="129"/>
      <c r="F78" s="129"/>
      <c r="G78" s="129"/>
      <c r="H78" s="129"/>
      <c r="I78" s="121"/>
      <c r="J78" s="121"/>
      <c r="K78" s="121"/>
      <c r="L78" s="121"/>
      <c r="M78" s="140"/>
      <c r="N78" s="140"/>
      <c r="O78" s="140"/>
      <c r="P78" s="59"/>
    </row>
    <row r="79" spans="1:16" ht="15.75">
      <c r="A79" s="49"/>
      <c r="B79" s="129"/>
      <c r="C79" s="129"/>
      <c r="D79" s="129"/>
      <c r="E79" s="129"/>
      <c r="F79" s="129"/>
      <c r="G79" s="129"/>
      <c r="H79" s="129"/>
      <c r="I79" s="121"/>
      <c r="J79" s="121"/>
      <c r="K79" s="121"/>
      <c r="L79" s="121"/>
      <c r="M79" s="140"/>
      <c r="N79" s="140"/>
      <c r="O79" s="140"/>
      <c r="P79" s="59"/>
    </row>
    <row r="80" spans="1:16" ht="15.75">
      <c r="A80" s="49"/>
      <c r="B80" s="129"/>
      <c r="C80" s="129"/>
      <c r="D80" s="129"/>
      <c r="E80" s="129"/>
      <c r="F80" s="129"/>
      <c r="G80" s="129"/>
      <c r="H80" s="129"/>
      <c r="I80" s="121"/>
      <c r="J80" s="121"/>
      <c r="K80" s="121"/>
      <c r="L80" s="121"/>
      <c r="M80" s="140"/>
      <c r="N80" s="140"/>
      <c r="O80" s="140"/>
      <c r="P80" s="59"/>
    </row>
    <row r="81" spans="1:16" ht="19.5" customHeight="1">
      <c r="A81" s="49"/>
      <c r="B81" s="129"/>
      <c r="C81" s="129"/>
      <c r="D81" s="129"/>
      <c r="E81" s="129"/>
      <c r="F81" s="129"/>
      <c r="G81" s="129"/>
      <c r="H81" s="129"/>
      <c r="I81" s="121"/>
      <c r="J81" s="121"/>
      <c r="K81" s="121"/>
      <c r="L81" s="121"/>
      <c r="M81" s="140"/>
      <c r="N81" s="140"/>
      <c r="O81" s="140"/>
      <c r="P81" s="59"/>
    </row>
    <row r="82" spans="1:16" ht="15.75">
      <c r="A82" s="49"/>
      <c r="B82" s="129"/>
      <c r="C82" s="129"/>
      <c r="D82" s="129"/>
      <c r="E82" s="129"/>
      <c r="F82" s="129"/>
      <c r="G82" s="129"/>
      <c r="H82" s="129"/>
      <c r="I82" s="121"/>
      <c r="J82" s="121"/>
      <c r="K82" s="121"/>
      <c r="L82" s="121"/>
      <c r="M82" s="140"/>
      <c r="N82" s="140"/>
      <c r="O82" s="140"/>
      <c r="P82" s="59"/>
    </row>
    <row r="83" spans="1:16" ht="18" customHeight="1">
      <c r="A83" s="49"/>
      <c r="B83" s="129"/>
      <c r="C83" s="129"/>
      <c r="D83" s="129"/>
      <c r="E83" s="129"/>
      <c r="F83" s="129"/>
      <c r="G83" s="129"/>
      <c r="H83" s="129"/>
      <c r="I83" s="121"/>
      <c r="J83" s="121"/>
      <c r="K83" s="121"/>
      <c r="L83" s="121"/>
      <c r="M83" s="121"/>
      <c r="N83" s="121"/>
      <c r="O83" s="121"/>
      <c r="P83" s="59"/>
    </row>
    <row r="84" spans="1:16" ht="17.25" customHeight="1">
      <c r="A84" s="49"/>
      <c r="B84" s="129"/>
      <c r="C84" s="129"/>
      <c r="D84" s="129"/>
      <c r="E84" s="129"/>
      <c r="F84" s="129"/>
      <c r="G84" s="129"/>
      <c r="H84" s="129"/>
      <c r="I84" s="121"/>
      <c r="J84" s="121"/>
      <c r="K84" s="121"/>
      <c r="L84" s="121"/>
      <c r="M84" s="121"/>
      <c r="N84" s="121"/>
      <c r="O84" s="121"/>
      <c r="P84" s="59"/>
    </row>
    <row r="85" spans="1:16" ht="18" customHeight="1">
      <c r="A85" s="49"/>
      <c r="B85" s="129"/>
      <c r="C85" s="129"/>
      <c r="D85" s="129"/>
      <c r="E85" s="129"/>
      <c r="F85" s="129"/>
      <c r="G85" s="129"/>
      <c r="H85" s="129"/>
      <c r="I85" s="121"/>
      <c r="J85" s="121"/>
      <c r="K85" s="121"/>
      <c r="L85" s="121"/>
      <c r="M85" s="121"/>
      <c r="N85" s="121"/>
      <c r="O85" s="121"/>
      <c r="P85" s="59"/>
    </row>
    <row r="86" spans="1:16" ht="18" customHeight="1">
      <c r="A86" s="49"/>
      <c r="B86" s="129"/>
      <c r="C86" s="129"/>
      <c r="D86" s="129"/>
      <c r="E86" s="129"/>
      <c r="F86" s="129"/>
      <c r="G86" s="129"/>
      <c r="H86" s="129"/>
      <c r="I86" s="121"/>
      <c r="J86" s="121"/>
      <c r="K86" s="121"/>
      <c r="L86" s="121"/>
      <c r="M86" s="121"/>
      <c r="N86" s="121"/>
      <c r="O86" s="121"/>
      <c r="P86" s="59"/>
    </row>
    <row r="87" spans="1:16" ht="15.75">
      <c r="A87" s="49"/>
      <c r="B87" s="129"/>
      <c r="C87" s="129"/>
      <c r="D87" s="129"/>
      <c r="E87" s="129"/>
      <c r="F87" s="129"/>
      <c r="G87" s="129"/>
      <c r="H87" s="129"/>
      <c r="I87" s="121"/>
      <c r="J87" s="121"/>
      <c r="K87" s="121"/>
      <c r="L87" s="121"/>
      <c r="M87" s="121"/>
      <c r="N87" s="121"/>
      <c r="O87" s="121"/>
      <c r="P87" s="59"/>
    </row>
    <row r="88" spans="1:16" ht="38.25" customHeight="1">
      <c r="A88" s="49"/>
      <c r="B88" s="129"/>
      <c r="C88" s="129"/>
      <c r="D88" s="129"/>
      <c r="E88" s="129"/>
      <c r="F88" s="129"/>
      <c r="G88" s="129"/>
      <c r="H88" s="129"/>
      <c r="I88" s="121"/>
      <c r="J88" s="121"/>
      <c r="K88" s="121"/>
      <c r="L88" s="121"/>
      <c r="M88" s="121"/>
      <c r="N88" s="121"/>
      <c r="O88" s="121"/>
      <c r="P88" s="59"/>
    </row>
    <row r="89" spans="1:16" ht="15.75">
      <c r="A89" s="49"/>
      <c r="B89" s="129"/>
      <c r="C89" s="129"/>
      <c r="D89" s="129"/>
      <c r="E89" s="129"/>
      <c r="F89" s="129"/>
      <c r="G89" s="129"/>
      <c r="H89" s="129"/>
      <c r="I89" s="121"/>
      <c r="J89" s="121"/>
      <c r="K89" s="121"/>
      <c r="L89" s="121"/>
      <c r="M89" s="121"/>
      <c r="N89" s="121"/>
      <c r="O89" s="121"/>
      <c r="P89" s="59"/>
    </row>
    <row r="90" spans="1:16" ht="15.75">
      <c r="A90" s="49"/>
      <c r="B90" s="129"/>
      <c r="C90" s="129"/>
      <c r="D90" s="129"/>
      <c r="E90" s="129"/>
      <c r="F90" s="129"/>
      <c r="G90" s="129"/>
      <c r="H90" s="129"/>
      <c r="I90" s="121"/>
      <c r="J90" s="121"/>
      <c r="K90" s="121"/>
      <c r="L90" s="121"/>
      <c r="M90" s="121"/>
      <c r="N90" s="121"/>
      <c r="O90" s="121"/>
      <c r="P90" s="59"/>
    </row>
    <row r="91" spans="1:16" ht="15.75">
      <c r="A91" s="49"/>
      <c r="B91" s="129"/>
      <c r="C91" s="129"/>
      <c r="D91" s="129"/>
      <c r="E91" s="129"/>
      <c r="F91" s="129"/>
      <c r="G91" s="129"/>
      <c r="H91" s="129"/>
      <c r="I91" s="121"/>
      <c r="J91" s="121"/>
      <c r="K91" s="121"/>
      <c r="L91" s="121"/>
      <c r="M91" s="121"/>
      <c r="N91" s="121"/>
      <c r="O91" s="121"/>
      <c r="P91" s="59"/>
    </row>
    <row r="92" spans="1:16" ht="15.75">
      <c r="A92" s="49"/>
      <c r="B92" s="129"/>
      <c r="C92" s="129"/>
      <c r="D92" s="129"/>
      <c r="E92" s="129"/>
      <c r="F92" s="129"/>
      <c r="G92" s="129"/>
      <c r="H92" s="129"/>
      <c r="I92" s="121"/>
      <c r="J92" s="121"/>
      <c r="K92" s="121"/>
      <c r="L92" s="121"/>
      <c r="M92" s="121"/>
      <c r="N92" s="121"/>
      <c r="O92" s="121"/>
      <c r="P92" s="59"/>
    </row>
    <row r="93" spans="1:16" ht="17.25" customHeight="1">
      <c r="A93" s="49"/>
      <c r="B93" s="129"/>
      <c r="C93" s="129"/>
      <c r="D93" s="129"/>
      <c r="E93" s="129"/>
      <c r="F93" s="129"/>
      <c r="G93" s="129"/>
      <c r="H93" s="129"/>
      <c r="I93" s="121"/>
      <c r="J93" s="121"/>
      <c r="K93" s="121"/>
      <c r="L93" s="121"/>
      <c r="M93" s="121"/>
      <c r="N93" s="121"/>
      <c r="O93" s="121"/>
      <c r="P93" s="59"/>
    </row>
    <row r="94" spans="1:16" ht="15.75">
      <c r="A94" s="49"/>
      <c r="B94" s="129"/>
      <c r="C94" s="129"/>
      <c r="D94" s="129"/>
      <c r="E94" s="129"/>
      <c r="F94" s="129"/>
      <c r="G94" s="129"/>
      <c r="H94" s="129"/>
      <c r="I94" s="121"/>
      <c r="J94" s="121"/>
      <c r="K94" s="121"/>
      <c r="L94" s="121"/>
      <c r="M94" s="121"/>
      <c r="N94" s="121"/>
      <c r="O94" s="121"/>
      <c r="P94" s="59"/>
    </row>
    <row r="95" spans="1:16" ht="17.25" customHeight="1">
      <c r="A95" s="49"/>
      <c r="B95" s="129"/>
      <c r="C95" s="129"/>
      <c r="D95" s="129"/>
      <c r="E95" s="129"/>
      <c r="F95" s="129"/>
      <c r="G95" s="129"/>
      <c r="H95" s="129"/>
      <c r="I95" s="121"/>
      <c r="J95" s="121"/>
      <c r="K95" s="121"/>
      <c r="L95" s="121"/>
      <c r="M95" s="121"/>
      <c r="N95" s="121"/>
      <c r="O95" s="121"/>
      <c r="P95" s="59"/>
    </row>
    <row r="96" spans="1:16" ht="18" customHeight="1">
      <c r="A96" s="49"/>
      <c r="B96" s="129"/>
      <c r="C96" s="129"/>
      <c r="D96" s="129"/>
      <c r="E96" s="129"/>
      <c r="F96" s="129"/>
      <c r="G96" s="129"/>
      <c r="H96" s="129"/>
      <c r="I96" s="121"/>
      <c r="J96" s="121"/>
      <c r="K96" s="121"/>
      <c r="L96" s="121"/>
      <c r="M96" s="121"/>
      <c r="N96" s="121"/>
      <c r="O96" s="121"/>
      <c r="P96" s="59"/>
    </row>
    <row r="97" spans="1:16" ht="18" customHeight="1">
      <c r="A97" s="49"/>
      <c r="B97" s="129"/>
      <c r="C97" s="129"/>
      <c r="D97" s="129"/>
      <c r="E97" s="129"/>
      <c r="F97" s="129"/>
      <c r="G97" s="129"/>
      <c r="H97" s="129"/>
      <c r="I97" s="121"/>
      <c r="J97" s="121"/>
      <c r="K97" s="121"/>
      <c r="L97" s="121"/>
      <c r="M97" s="121"/>
      <c r="N97" s="121"/>
      <c r="O97" s="121"/>
      <c r="P97" s="59"/>
    </row>
    <row r="98" spans="1:16" ht="18" customHeight="1">
      <c r="A98" s="49"/>
      <c r="B98" s="129"/>
      <c r="C98" s="129"/>
      <c r="D98" s="129"/>
      <c r="E98" s="129"/>
      <c r="F98" s="129"/>
      <c r="G98" s="129"/>
      <c r="H98" s="129"/>
      <c r="I98" s="121"/>
      <c r="J98" s="121"/>
      <c r="K98" s="121"/>
      <c r="L98" s="121"/>
      <c r="M98" s="121"/>
      <c r="N98" s="121"/>
      <c r="O98" s="121"/>
      <c r="P98" s="59"/>
    </row>
    <row r="99" spans="1:16" ht="15.75">
      <c r="A99" s="49"/>
      <c r="B99" s="129"/>
      <c r="C99" s="129"/>
      <c r="D99" s="129"/>
      <c r="E99" s="129"/>
      <c r="F99" s="129"/>
      <c r="G99" s="129"/>
      <c r="H99" s="129"/>
      <c r="I99" s="121"/>
      <c r="J99" s="121"/>
      <c r="K99" s="121"/>
      <c r="L99" s="121"/>
      <c r="M99" s="121"/>
      <c r="N99" s="121"/>
      <c r="O99" s="121"/>
      <c r="P99" s="59"/>
    </row>
    <row r="100" spans="1:16" ht="15.75">
      <c r="A100" s="54"/>
      <c r="B100" s="116"/>
      <c r="C100" s="116"/>
      <c r="D100" s="116"/>
      <c r="E100" s="116"/>
      <c r="F100" s="116"/>
      <c r="G100" s="116"/>
      <c r="H100" s="116"/>
      <c r="I100" s="59"/>
      <c r="J100" s="58"/>
      <c r="K100" s="59"/>
      <c r="L100" s="59"/>
      <c r="M100" s="119"/>
      <c r="N100" s="121"/>
      <c r="O100" s="121"/>
      <c r="P100" s="59"/>
    </row>
    <row r="101" spans="1:16" ht="15.75">
      <c r="A101" s="49"/>
      <c r="B101" s="151"/>
      <c r="C101" s="151"/>
      <c r="D101" s="151"/>
      <c r="E101" s="151"/>
      <c r="F101" s="151"/>
      <c r="G101" s="151"/>
      <c r="H101" s="151"/>
      <c r="I101" s="121"/>
      <c r="J101" s="121"/>
      <c r="K101" s="121"/>
      <c r="L101" s="121"/>
      <c r="M101" s="121"/>
      <c r="N101" s="121"/>
      <c r="O101" s="121"/>
      <c r="P101" s="59"/>
    </row>
    <row r="102" spans="1:16" ht="15.75">
      <c r="A102" s="49"/>
      <c r="B102" s="129"/>
      <c r="C102" s="129"/>
      <c r="D102" s="129"/>
      <c r="E102" s="129"/>
      <c r="F102" s="129"/>
      <c r="G102" s="129"/>
      <c r="H102" s="129"/>
      <c r="I102" s="121"/>
      <c r="J102" s="121"/>
      <c r="K102" s="121"/>
      <c r="L102" s="121"/>
      <c r="M102" s="121"/>
      <c r="N102" s="121"/>
      <c r="O102" s="121"/>
      <c r="P102" s="59"/>
    </row>
    <row r="103" spans="1:16" ht="15.75">
      <c r="A103" s="49"/>
      <c r="B103" s="129"/>
      <c r="C103" s="129"/>
      <c r="D103" s="129"/>
      <c r="E103" s="129"/>
      <c r="F103" s="129"/>
      <c r="G103" s="129"/>
      <c r="H103" s="129"/>
      <c r="I103" s="121"/>
      <c r="J103" s="121"/>
      <c r="K103" s="121"/>
      <c r="L103" s="121"/>
      <c r="M103" s="121"/>
      <c r="N103" s="121"/>
      <c r="O103" s="121"/>
      <c r="P103" s="59"/>
    </row>
    <row r="104" spans="1:16" ht="34.5" customHeight="1">
      <c r="A104" s="49"/>
      <c r="B104" s="129"/>
      <c r="C104" s="129"/>
      <c r="D104" s="129"/>
      <c r="E104" s="129"/>
      <c r="F104" s="129"/>
      <c r="G104" s="129"/>
      <c r="H104" s="129"/>
      <c r="I104" s="121"/>
      <c r="J104" s="121"/>
      <c r="K104" s="121"/>
      <c r="L104" s="121"/>
      <c r="M104" s="121"/>
      <c r="N104" s="121"/>
      <c r="O104" s="121"/>
      <c r="P104" s="59"/>
    </row>
    <row r="105" spans="1:16" ht="15.75">
      <c r="A105" s="49"/>
      <c r="B105" s="129"/>
      <c r="C105" s="129"/>
      <c r="D105" s="129"/>
      <c r="E105" s="129"/>
      <c r="F105" s="129"/>
      <c r="G105" s="129"/>
      <c r="H105" s="129"/>
      <c r="I105" s="121"/>
      <c r="J105" s="121"/>
      <c r="K105" s="121"/>
      <c r="L105" s="121"/>
      <c r="M105" s="121"/>
      <c r="N105" s="121"/>
      <c r="O105" s="121"/>
      <c r="P105" s="59"/>
    </row>
    <row r="106" spans="1:16" ht="15.75">
      <c r="A106" s="49"/>
      <c r="B106" s="129"/>
      <c r="C106" s="129"/>
      <c r="D106" s="129"/>
      <c r="E106" s="129"/>
      <c r="F106" s="129"/>
      <c r="G106" s="129"/>
      <c r="H106" s="129"/>
      <c r="I106" s="121"/>
      <c r="J106" s="121"/>
      <c r="K106" s="121"/>
      <c r="L106" s="121"/>
      <c r="M106" s="121"/>
      <c r="N106" s="121"/>
      <c r="O106" s="121"/>
      <c r="P106" s="59"/>
    </row>
    <row r="107" spans="1:16" ht="15.75">
      <c r="A107" s="49"/>
      <c r="B107" s="129"/>
      <c r="C107" s="129"/>
      <c r="D107" s="129"/>
      <c r="E107" s="129"/>
      <c r="F107" s="129"/>
      <c r="G107" s="129"/>
      <c r="H107" s="129"/>
      <c r="I107" s="121"/>
      <c r="J107" s="121"/>
      <c r="K107" s="121"/>
      <c r="L107" s="121"/>
      <c r="M107" s="121"/>
      <c r="N107" s="121"/>
      <c r="O107" s="121"/>
      <c r="P107" s="59"/>
    </row>
    <row r="108" spans="1:16" ht="15.75">
      <c r="A108" s="49"/>
      <c r="B108" s="129"/>
      <c r="C108" s="129"/>
      <c r="D108" s="129"/>
      <c r="E108" s="129"/>
      <c r="F108" s="129"/>
      <c r="G108" s="129"/>
      <c r="H108" s="129"/>
      <c r="I108" s="121"/>
      <c r="J108" s="121"/>
      <c r="K108" s="121"/>
      <c r="L108" s="121"/>
      <c r="M108" s="121"/>
      <c r="N108" s="121"/>
      <c r="O108" s="121"/>
      <c r="P108" s="59"/>
    </row>
    <row r="109" spans="1:16" ht="15.75">
      <c r="A109" s="49"/>
      <c r="B109" s="129"/>
      <c r="C109" s="129"/>
      <c r="D109" s="129"/>
      <c r="E109" s="129"/>
      <c r="F109" s="129"/>
      <c r="G109" s="129"/>
      <c r="H109" s="129"/>
      <c r="I109" s="121"/>
      <c r="J109" s="121"/>
      <c r="K109" s="121"/>
      <c r="L109" s="121"/>
      <c r="M109" s="121"/>
      <c r="N109" s="121"/>
      <c r="O109" s="121"/>
      <c r="P109" s="59"/>
    </row>
    <row r="110" spans="1:16" ht="15.75">
      <c r="A110" s="49"/>
      <c r="B110" s="129"/>
      <c r="C110" s="129"/>
      <c r="D110" s="129"/>
      <c r="E110" s="129"/>
      <c r="F110" s="129"/>
      <c r="G110" s="129"/>
      <c r="H110" s="129"/>
      <c r="I110" s="121"/>
      <c r="J110" s="121"/>
      <c r="K110" s="121"/>
      <c r="L110" s="121"/>
      <c r="M110" s="121"/>
      <c r="N110" s="121"/>
      <c r="O110" s="121"/>
      <c r="P110" s="59"/>
    </row>
    <row r="111" spans="1:16" ht="15.75">
      <c r="A111" s="49"/>
      <c r="B111" s="129"/>
      <c r="C111" s="129"/>
      <c r="D111" s="129"/>
      <c r="E111" s="129"/>
      <c r="F111" s="129"/>
      <c r="G111" s="129"/>
      <c r="H111" s="129"/>
      <c r="I111" s="121"/>
      <c r="J111" s="121"/>
      <c r="K111" s="121"/>
      <c r="L111" s="121"/>
      <c r="M111" s="121"/>
      <c r="N111" s="121"/>
      <c r="O111" s="121"/>
      <c r="P111" s="59"/>
    </row>
    <row r="112" spans="1:16" ht="15.75">
      <c r="A112" s="49"/>
      <c r="B112" s="129"/>
      <c r="C112" s="129"/>
      <c r="D112" s="129"/>
      <c r="E112" s="129"/>
      <c r="F112" s="129"/>
      <c r="G112" s="129"/>
      <c r="H112" s="129"/>
      <c r="I112" s="121"/>
      <c r="J112" s="121"/>
      <c r="K112" s="121"/>
      <c r="L112" s="121"/>
      <c r="M112" s="121"/>
      <c r="N112" s="121"/>
      <c r="O112" s="121"/>
      <c r="P112" s="59"/>
    </row>
    <row r="113" spans="1:16" ht="15.75">
      <c r="A113" s="49"/>
      <c r="B113" s="129"/>
      <c r="C113" s="129"/>
      <c r="D113" s="129"/>
      <c r="E113" s="129"/>
      <c r="F113" s="129"/>
      <c r="G113" s="129"/>
      <c r="H113" s="129"/>
      <c r="I113" s="121"/>
      <c r="J113" s="121"/>
      <c r="K113" s="121"/>
      <c r="L113" s="121"/>
      <c r="M113" s="121"/>
      <c r="N113" s="121"/>
      <c r="O113" s="121"/>
      <c r="P113" s="59"/>
    </row>
    <row r="114" spans="1:16" ht="15.75">
      <c r="A114" s="49"/>
      <c r="B114" s="129"/>
      <c r="C114" s="129"/>
      <c r="D114" s="129"/>
      <c r="E114" s="129"/>
      <c r="F114" s="129"/>
      <c r="G114" s="129"/>
      <c r="H114" s="129"/>
      <c r="I114" s="121"/>
      <c r="J114" s="121"/>
      <c r="K114" s="121"/>
      <c r="L114" s="121"/>
      <c r="M114" s="121"/>
      <c r="N114" s="121"/>
      <c r="O114" s="121"/>
      <c r="P114" s="59"/>
    </row>
    <row r="115" spans="1:16" ht="15.75">
      <c r="A115" s="49"/>
      <c r="B115" s="129"/>
      <c r="C115" s="129"/>
      <c r="D115" s="129"/>
      <c r="E115" s="129"/>
      <c r="F115" s="129"/>
      <c r="G115" s="129"/>
      <c r="H115" s="129"/>
      <c r="I115" s="121"/>
      <c r="J115" s="121"/>
      <c r="K115" s="121"/>
      <c r="L115" s="121"/>
      <c r="M115" s="121"/>
      <c r="N115" s="121"/>
      <c r="O115" s="121"/>
      <c r="P115" s="59"/>
    </row>
    <row r="116" spans="1:16" ht="15.75">
      <c r="A116" s="49"/>
      <c r="B116" s="129"/>
      <c r="C116" s="129"/>
      <c r="D116" s="129"/>
      <c r="E116" s="129"/>
      <c r="F116" s="129"/>
      <c r="G116" s="129"/>
      <c r="H116" s="129"/>
      <c r="I116" s="121"/>
      <c r="J116" s="121"/>
      <c r="K116" s="121"/>
      <c r="L116" s="121"/>
      <c r="M116" s="121"/>
      <c r="N116" s="121"/>
      <c r="O116" s="121"/>
      <c r="P116" s="59"/>
    </row>
    <row r="117" spans="1:16" ht="15.75">
      <c r="A117" s="49"/>
      <c r="B117" s="129"/>
      <c r="C117" s="129"/>
      <c r="D117" s="129"/>
      <c r="E117" s="129"/>
      <c r="F117" s="129"/>
      <c r="G117" s="129"/>
      <c r="H117" s="129"/>
      <c r="I117" s="121"/>
      <c r="J117" s="121"/>
      <c r="K117" s="121"/>
      <c r="L117" s="121"/>
      <c r="M117" s="121"/>
      <c r="N117" s="121"/>
      <c r="O117" s="121"/>
      <c r="P117" s="59"/>
    </row>
    <row r="118" spans="1:16" ht="15.75">
      <c r="A118" s="49"/>
      <c r="B118" s="129"/>
      <c r="C118" s="129"/>
      <c r="D118" s="129"/>
      <c r="E118" s="129"/>
      <c r="F118" s="129"/>
      <c r="G118" s="129"/>
      <c r="H118" s="129"/>
      <c r="I118" s="121"/>
      <c r="J118" s="121"/>
      <c r="K118" s="121"/>
      <c r="L118" s="121"/>
      <c r="M118" s="121"/>
      <c r="N118" s="121"/>
      <c r="O118" s="121"/>
      <c r="P118" s="59"/>
    </row>
    <row r="119" spans="1:16" ht="33.75" customHeight="1">
      <c r="A119" s="49"/>
      <c r="B119" s="129"/>
      <c r="C119" s="129"/>
      <c r="D119" s="129"/>
      <c r="E119" s="129"/>
      <c r="F119" s="129"/>
      <c r="G119" s="129"/>
      <c r="H119" s="129"/>
      <c r="I119" s="121"/>
      <c r="J119" s="121"/>
      <c r="K119" s="121"/>
      <c r="L119" s="121"/>
      <c r="M119" s="121"/>
      <c r="N119" s="121"/>
      <c r="O119" s="121"/>
      <c r="P119" s="59"/>
    </row>
    <row r="120" spans="1:16" ht="15.75">
      <c r="A120" s="49"/>
      <c r="B120" s="129"/>
      <c r="C120" s="129"/>
      <c r="D120" s="129"/>
      <c r="E120" s="129"/>
      <c r="F120" s="129"/>
      <c r="G120" s="129"/>
      <c r="H120" s="129"/>
      <c r="I120" s="121"/>
      <c r="J120" s="121"/>
      <c r="K120" s="121"/>
      <c r="L120" s="121"/>
      <c r="M120" s="121"/>
      <c r="N120" s="121"/>
      <c r="O120" s="121"/>
      <c r="P120" s="59"/>
    </row>
    <row r="121" spans="1:16" ht="15.75">
      <c r="A121" s="49"/>
      <c r="B121" s="129"/>
      <c r="C121" s="129"/>
      <c r="D121" s="129"/>
      <c r="E121" s="129"/>
      <c r="F121" s="129"/>
      <c r="G121" s="129"/>
      <c r="H121" s="129"/>
      <c r="I121" s="121"/>
      <c r="J121" s="121"/>
      <c r="K121" s="121"/>
      <c r="L121" s="121"/>
      <c r="M121" s="121"/>
      <c r="N121" s="121"/>
      <c r="O121" s="121"/>
      <c r="P121" s="59"/>
    </row>
    <row r="122" spans="1:16" ht="15.75">
      <c r="A122" s="49"/>
      <c r="B122" s="129"/>
      <c r="C122" s="129"/>
      <c r="D122" s="129"/>
      <c r="E122" s="129"/>
      <c r="F122" s="129"/>
      <c r="G122" s="129"/>
      <c r="H122" s="129"/>
      <c r="I122" s="121"/>
      <c r="J122" s="121"/>
      <c r="K122" s="121"/>
      <c r="L122" s="121"/>
      <c r="M122" s="121"/>
      <c r="N122" s="121"/>
      <c r="O122" s="121"/>
      <c r="P122" s="59"/>
    </row>
    <row r="123" spans="1:16" ht="15.75">
      <c r="A123" s="49"/>
      <c r="B123" s="129"/>
      <c r="C123" s="129"/>
      <c r="D123" s="129"/>
      <c r="E123" s="129"/>
      <c r="F123" s="129"/>
      <c r="G123" s="129"/>
      <c r="H123" s="129"/>
      <c r="I123" s="121"/>
      <c r="J123" s="121"/>
      <c r="K123" s="121"/>
      <c r="L123" s="121"/>
      <c r="M123" s="121"/>
      <c r="N123" s="121"/>
      <c r="O123" s="121"/>
      <c r="P123" s="59"/>
    </row>
    <row r="124" spans="1:16" ht="15.75">
      <c r="A124" s="49"/>
      <c r="B124" s="129"/>
      <c r="C124" s="129"/>
      <c r="D124" s="129"/>
      <c r="E124" s="129"/>
      <c r="F124" s="129"/>
      <c r="G124" s="129"/>
      <c r="H124" s="129"/>
      <c r="I124" s="121"/>
      <c r="J124" s="121"/>
      <c r="K124" s="121"/>
      <c r="L124" s="121"/>
      <c r="M124" s="121"/>
      <c r="N124" s="121"/>
      <c r="O124" s="121"/>
      <c r="P124" s="59"/>
    </row>
    <row r="125" spans="1:16" ht="15.75">
      <c r="A125" s="49"/>
      <c r="B125" s="129"/>
      <c r="C125" s="129"/>
      <c r="D125" s="129"/>
      <c r="E125" s="129"/>
      <c r="F125" s="129"/>
      <c r="G125" s="129"/>
      <c r="H125" s="129"/>
      <c r="I125" s="121"/>
      <c r="J125" s="121"/>
      <c r="K125" s="121"/>
      <c r="L125" s="121"/>
      <c r="M125" s="121"/>
      <c r="N125" s="121"/>
      <c r="O125" s="121"/>
      <c r="P125" s="59"/>
    </row>
    <row r="126" spans="1:16" ht="15.75">
      <c r="A126" s="49"/>
      <c r="B126" s="129"/>
      <c r="C126" s="129"/>
      <c r="D126" s="129"/>
      <c r="E126" s="129"/>
      <c r="F126" s="129"/>
      <c r="G126" s="129"/>
      <c r="H126" s="129"/>
      <c r="I126" s="121"/>
      <c r="J126" s="121"/>
      <c r="K126" s="121"/>
      <c r="L126" s="121"/>
      <c r="M126" s="121"/>
      <c r="N126" s="121"/>
      <c r="O126" s="121"/>
      <c r="P126" s="59"/>
    </row>
    <row r="127" spans="1:16" ht="15.75">
      <c r="A127" s="49"/>
      <c r="B127" s="129"/>
      <c r="C127" s="129"/>
      <c r="D127" s="129"/>
      <c r="E127" s="129"/>
      <c r="F127" s="129"/>
      <c r="G127" s="129"/>
      <c r="H127" s="129"/>
      <c r="I127" s="121"/>
      <c r="J127" s="121"/>
      <c r="K127" s="121"/>
      <c r="L127" s="121"/>
      <c r="M127" s="121"/>
      <c r="N127" s="121"/>
      <c r="O127" s="121"/>
      <c r="P127" s="59"/>
    </row>
    <row r="128" spans="1:16" ht="15.75">
      <c r="A128" s="49"/>
      <c r="B128" s="129"/>
      <c r="C128" s="129"/>
      <c r="D128" s="129"/>
      <c r="E128" s="129"/>
      <c r="F128" s="129"/>
      <c r="G128" s="129"/>
      <c r="H128" s="129"/>
      <c r="I128" s="121"/>
      <c r="J128" s="121"/>
      <c r="K128" s="121"/>
      <c r="L128" s="121"/>
      <c r="M128" s="121"/>
      <c r="N128" s="121"/>
      <c r="O128" s="121"/>
      <c r="P128" s="59"/>
    </row>
    <row r="129" spans="1:16" ht="15.75">
      <c r="A129" s="49"/>
      <c r="B129" s="129"/>
      <c r="C129" s="129"/>
      <c r="D129" s="129"/>
      <c r="E129" s="129"/>
      <c r="F129" s="129"/>
      <c r="G129" s="129"/>
      <c r="H129" s="129"/>
      <c r="I129" s="121"/>
      <c r="J129" s="121"/>
      <c r="K129" s="121"/>
      <c r="L129" s="121"/>
      <c r="M129" s="121"/>
      <c r="N129" s="121"/>
      <c r="O129" s="121"/>
      <c r="P129" s="59"/>
    </row>
    <row r="130" spans="1:16" ht="15.75">
      <c r="A130" s="49"/>
      <c r="B130" s="129"/>
      <c r="C130" s="129"/>
      <c r="D130" s="129"/>
      <c r="E130" s="129"/>
      <c r="F130" s="129"/>
      <c r="G130" s="129"/>
      <c r="H130" s="129"/>
      <c r="I130" s="121"/>
      <c r="J130" s="121"/>
      <c r="K130" s="121"/>
      <c r="L130" s="121"/>
      <c r="M130" s="121"/>
      <c r="N130" s="121"/>
      <c r="O130" s="121"/>
      <c r="P130" s="59"/>
    </row>
    <row r="131" spans="1:16" ht="15.75">
      <c r="A131" s="49"/>
      <c r="B131" s="129"/>
      <c r="C131" s="129"/>
      <c r="D131" s="129"/>
      <c r="E131" s="129"/>
      <c r="F131" s="129"/>
      <c r="G131" s="129"/>
      <c r="H131" s="129"/>
      <c r="I131" s="121"/>
      <c r="J131" s="121"/>
      <c r="K131" s="121"/>
      <c r="L131" s="121"/>
      <c r="M131" s="121"/>
      <c r="N131" s="121"/>
      <c r="O131" s="121"/>
      <c r="P131" s="59"/>
    </row>
    <row r="132" spans="1:16" ht="15.75">
      <c r="A132" s="49"/>
      <c r="B132" s="129"/>
      <c r="C132" s="129"/>
      <c r="D132" s="129"/>
      <c r="E132" s="129"/>
      <c r="F132" s="129"/>
      <c r="G132" s="129"/>
      <c r="H132" s="129"/>
      <c r="I132" s="121"/>
      <c r="J132" s="121"/>
      <c r="K132" s="121"/>
      <c r="L132" s="121"/>
      <c r="M132" s="121"/>
      <c r="N132" s="121"/>
      <c r="O132" s="121"/>
      <c r="P132" s="59"/>
    </row>
    <row r="133" spans="1:16" ht="15.75">
      <c r="A133" s="49"/>
      <c r="B133" s="129"/>
      <c r="C133" s="129"/>
      <c r="D133" s="129"/>
      <c r="E133" s="129"/>
      <c r="F133" s="129"/>
      <c r="G133" s="129"/>
      <c r="H133" s="129"/>
      <c r="I133" s="121"/>
      <c r="J133" s="121"/>
      <c r="K133" s="121"/>
      <c r="L133" s="121"/>
      <c r="M133" s="121"/>
      <c r="N133" s="121"/>
      <c r="O133" s="121"/>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3"/>
      <c r="B135" s="153"/>
      <c r="C135" s="153"/>
      <c r="D135" s="153"/>
      <c r="E135" s="153"/>
      <c r="F135" s="153"/>
      <c r="G135" s="153"/>
      <c r="H135" s="153"/>
      <c r="I135" s="153"/>
      <c r="J135" s="121"/>
      <c r="K135" s="121"/>
      <c r="L135" s="121"/>
      <c r="M135" s="121"/>
      <c r="N135" s="121"/>
      <c r="O135" s="121"/>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19"/>
      <c r="B137" s="116"/>
      <c r="C137" s="116"/>
      <c r="D137" s="116"/>
      <c r="E137" s="116"/>
      <c r="F137" s="119"/>
      <c r="G137" s="146"/>
      <c r="H137" s="148"/>
      <c r="I137" s="146"/>
      <c r="J137" s="146"/>
      <c r="K137" s="140"/>
      <c r="L137" s="140"/>
      <c r="M137" s="140"/>
      <c r="N137" s="145"/>
      <c r="O137" s="145"/>
      <c r="P137" s="59"/>
    </row>
    <row r="138" spans="1:16" ht="225.75" customHeight="1">
      <c r="A138" s="119"/>
      <c r="B138" s="116"/>
      <c r="C138" s="116"/>
      <c r="D138" s="116"/>
      <c r="E138" s="116"/>
      <c r="F138" s="119"/>
      <c r="G138" s="146"/>
      <c r="H138" s="148"/>
      <c r="I138" s="146"/>
      <c r="J138" s="146"/>
      <c r="K138" s="146"/>
      <c r="L138" s="147"/>
      <c r="M138" s="53"/>
      <c r="N138" s="145"/>
      <c r="O138" s="145"/>
      <c r="P138" s="59"/>
    </row>
    <row r="139" spans="1:17" ht="46.5" customHeight="1">
      <c r="A139" s="49"/>
      <c r="B139" s="129"/>
      <c r="C139" s="129"/>
      <c r="D139" s="129"/>
      <c r="E139" s="129"/>
      <c r="F139" s="117"/>
      <c r="G139" s="116"/>
      <c r="H139" s="121"/>
      <c r="I139" s="143"/>
      <c r="J139" s="143"/>
      <c r="K139" s="144"/>
      <c r="L139" s="144"/>
      <c r="M139" s="62"/>
      <c r="N139" s="84"/>
      <c r="O139" s="84"/>
      <c r="P139" s="59"/>
      <c r="Q139" s="85"/>
    </row>
    <row r="140" spans="1:16" ht="23.25" customHeight="1">
      <c r="A140" s="49"/>
      <c r="B140" s="151"/>
      <c r="C140" s="151"/>
      <c r="D140" s="151"/>
      <c r="E140" s="151"/>
      <c r="F140" s="117"/>
      <c r="G140" s="116"/>
      <c r="H140" s="121"/>
      <c r="I140" s="143"/>
      <c r="J140" s="143"/>
      <c r="K140" s="143"/>
      <c r="L140" s="143"/>
      <c r="M140" s="84"/>
      <c r="N140" s="86"/>
      <c r="O140" s="86"/>
      <c r="P140" s="59"/>
    </row>
    <row r="141" spans="1:16" ht="21.75" customHeight="1">
      <c r="A141" s="49"/>
      <c r="B141" s="129"/>
      <c r="C141" s="129"/>
      <c r="D141" s="129"/>
      <c r="E141" s="129"/>
      <c r="F141" s="117"/>
      <c r="G141" s="116"/>
      <c r="H141" s="121"/>
      <c r="I141" s="143"/>
      <c r="J141" s="143"/>
      <c r="K141" s="144"/>
      <c r="L141" s="144"/>
      <c r="M141" s="62"/>
      <c r="N141" s="84"/>
      <c r="O141" s="84"/>
      <c r="P141" s="59"/>
    </row>
    <row r="142" spans="1:16" ht="42" customHeight="1">
      <c r="A142" s="49"/>
      <c r="B142" s="129"/>
      <c r="C142" s="129"/>
      <c r="D142" s="129"/>
      <c r="E142" s="129"/>
      <c r="F142" s="117"/>
      <c r="G142" s="116"/>
      <c r="H142" s="121"/>
      <c r="I142" s="143"/>
      <c r="J142" s="143"/>
      <c r="K142" s="144"/>
      <c r="L142" s="144"/>
      <c r="M142" s="62"/>
      <c r="N142" s="84"/>
      <c r="O142" s="84"/>
      <c r="P142" s="59"/>
    </row>
    <row r="143" spans="1:16" ht="22.5" customHeight="1">
      <c r="A143" s="49"/>
      <c r="B143" s="129"/>
      <c r="C143" s="129"/>
      <c r="D143" s="129"/>
      <c r="E143" s="129"/>
      <c r="F143" s="117"/>
      <c r="G143" s="116"/>
      <c r="H143" s="121"/>
      <c r="I143" s="143"/>
      <c r="J143" s="143"/>
      <c r="K143" s="144"/>
      <c r="L143" s="144"/>
      <c r="M143" s="62"/>
      <c r="N143" s="84"/>
      <c r="O143" s="84"/>
      <c r="P143" s="59"/>
    </row>
    <row r="144" spans="1:16" ht="21.75" customHeight="1">
      <c r="A144" s="49"/>
      <c r="B144" s="137"/>
      <c r="C144" s="137"/>
      <c r="D144" s="137"/>
      <c r="E144" s="137"/>
      <c r="F144" s="137"/>
      <c r="G144" s="55"/>
      <c r="H144" s="62"/>
      <c r="I144" s="143"/>
      <c r="J144" s="143"/>
      <c r="K144" s="144"/>
      <c r="L144" s="144"/>
      <c r="M144" s="62"/>
      <c r="N144" s="84"/>
      <c r="O144" s="84"/>
      <c r="P144" s="59"/>
    </row>
    <row r="145" spans="1:16" ht="21" customHeight="1">
      <c r="A145" s="49"/>
      <c r="B145" s="129"/>
      <c r="C145" s="129"/>
      <c r="D145" s="129"/>
      <c r="E145" s="129"/>
      <c r="F145" s="117"/>
      <c r="G145" s="116"/>
      <c r="H145" s="121"/>
      <c r="I145" s="143"/>
      <c r="J145" s="143"/>
      <c r="K145" s="144"/>
      <c r="L145" s="144"/>
      <c r="M145" s="62"/>
      <c r="N145" s="84"/>
      <c r="O145" s="84"/>
      <c r="P145" s="59"/>
    </row>
    <row r="146" spans="1:16" ht="23.25" customHeight="1">
      <c r="A146" s="119"/>
      <c r="B146" s="116"/>
      <c r="C146" s="116"/>
      <c r="D146" s="116"/>
      <c r="E146" s="116"/>
      <c r="F146" s="119"/>
      <c r="G146" s="146"/>
      <c r="H146" s="148"/>
      <c r="I146" s="146"/>
      <c r="J146" s="146"/>
      <c r="K146" s="140"/>
      <c r="L146" s="140"/>
      <c r="M146" s="140"/>
      <c r="N146" s="152"/>
      <c r="O146" s="152"/>
      <c r="P146" s="59"/>
    </row>
    <row r="147" spans="1:16" ht="230.25" customHeight="1">
      <c r="A147" s="119"/>
      <c r="B147" s="116"/>
      <c r="C147" s="116"/>
      <c r="D147" s="116"/>
      <c r="E147" s="116"/>
      <c r="F147" s="119"/>
      <c r="G147" s="146"/>
      <c r="H147" s="148"/>
      <c r="I147" s="146"/>
      <c r="J147" s="146"/>
      <c r="K147" s="146"/>
      <c r="L147" s="147"/>
      <c r="M147" s="53"/>
      <c r="N147" s="152"/>
      <c r="O147" s="152"/>
      <c r="P147" s="59"/>
    </row>
    <row r="148" spans="1:16" ht="132" customHeight="1">
      <c r="A148" s="49"/>
      <c r="B148" s="129"/>
      <c r="C148" s="129"/>
      <c r="D148" s="129"/>
      <c r="E148" s="129"/>
      <c r="F148" s="117"/>
      <c r="G148" s="116"/>
      <c r="H148" s="121"/>
      <c r="I148" s="143"/>
      <c r="J148" s="143"/>
      <c r="K148" s="144"/>
      <c r="L148" s="144"/>
      <c r="M148" s="62"/>
      <c r="N148" s="84"/>
      <c r="O148" s="84"/>
      <c r="P148" s="59"/>
    </row>
    <row r="149" spans="1:16" ht="15.75">
      <c r="A149" s="49"/>
      <c r="B149" s="129"/>
      <c r="C149" s="129"/>
      <c r="D149" s="129"/>
      <c r="E149" s="129"/>
      <c r="F149" s="117"/>
      <c r="G149" s="116"/>
      <c r="H149" s="121"/>
      <c r="I149" s="143"/>
      <c r="J149" s="143"/>
      <c r="K149" s="150"/>
      <c r="L149" s="150"/>
      <c r="M149" s="62"/>
      <c r="N149" s="84"/>
      <c r="O149" s="84"/>
      <c r="P149" s="59"/>
    </row>
    <row r="150" spans="1:16" ht="36" customHeight="1">
      <c r="A150" s="49"/>
      <c r="B150" s="129"/>
      <c r="C150" s="129"/>
      <c r="D150" s="129"/>
      <c r="E150" s="129"/>
      <c r="F150" s="117"/>
      <c r="G150" s="116"/>
      <c r="H150" s="121"/>
      <c r="I150" s="143"/>
      <c r="J150" s="143"/>
      <c r="K150" s="144"/>
      <c r="L150" s="144"/>
      <c r="M150" s="62"/>
      <c r="N150" s="84"/>
      <c r="O150" s="84"/>
      <c r="P150" s="59"/>
    </row>
    <row r="151" spans="1:16" ht="15.75">
      <c r="A151" s="49"/>
      <c r="B151" s="129"/>
      <c r="C151" s="129"/>
      <c r="D151" s="129"/>
      <c r="E151" s="129"/>
      <c r="F151" s="117"/>
      <c r="G151" s="116"/>
      <c r="H151" s="121"/>
      <c r="I151" s="143"/>
      <c r="J151" s="143"/>
      <c r="K151" s="144"/>
      <c r="L151" s="144"/>
      <c r="M151" s="62"/>
      <c r="N151" s="84"/>
      <c r="O151" s="84"/>
      <c r="P151" s="59"/>
    </row>
    <row r="152" spans="1:16" ht="38.25" customHeight="1">
      <c r="A152" s="49"/>
      <c r="B152" s="129"/>
      <c r="C152" s="129"/>
      <c r="D152" s="129"/>
      <c r="E152" s="129"/>
      <c r="F152" s="117"/>
      <c r="G152" s="116"/>
      <c r="H152" s="121"/>
      <c r="I152" s="143"/>
      <c r="J152" s="143"/>
      <c r="K152" s="144"/>
      <c r="L152" s="144"/>
      <c r="M152" s="62"/>
      <c r="N152" s="84"/>
      <c r="O152" s="84"/>
      <c r="P152" s="59"/>
    </row>
    <row r="153" spans="1:16" ht="20.25" customHeight="1">
      <c r="A153" s="49"/>
      <c r="B153" s="129"/>
      <c r="C153" s="129"/>
      <c r="D153" s="129"/>
      <c r="E153" s="129"/>
      <c r="F153" s="117"/>
      <c r="G153" s="116"/>
      <c r="H153" s="121"/>
      <c r="I153" s="143"/>
      <c r="J153" s="143"/>
      <c r="K153" s="144"/>
      <c r="L153" s="144"/>
      <c r="M153" s="62"/>
      <c r="N153" s="84"/>
      <c r="O153" s="84"/>
      <c r="P153" s="59"/>
    </row>
    <row r="154" spans="1:16" ht="39" customHeight="1">
      <c r="A154" s="49"/>
      <c r="B154" s="129"/>
      <c r="C154" s="129"/>
      <c r="D154" s="129"/>
      <c r="E154" s="129"/>
      <c r="F154" s="117"/>
      <c r="G154" s="116"/>
      <c r="H154" s="121"/>
      <c r="I154" s="143"/>
      <c r="J154" s="143"/>
      <c r="K154" s="144"/>
      <c r="L154" s="144"/>
      <c r="M154" s="62"/>
      <c r="N154" s="84"/>
      <c r="O154" s="84"/>
      <c r="P154" s="59"/>
    </row>
    <row r="155" spans="1:16" ht="36" customHeight="1">
      <c r="A155" s="49"/>
      <c r="B155" s="129"/>
      <c r="C155" s="129"/>
      <c r="D155" s="129"/>
      <c r="E155" s="129"/>
      <c r="F155" s="117"/>
      <c r="G155" s="116"/>
      <c r="H155" s="121"/>
      <c r="I155" s="143"/>
      <c r="J155" s="143"/>
      <c r="K155" s="144"/>
      <c r="L155" s="144"/>
      <c r="M155" s="62"/>
      <c r="N155" s="84"/>
      <c r="O155" s="84"/>
      <c r="P155" s="59"/>
    </row>
    <row r="156" spans="1:16" ht="15.75">
      <c r="A156" s="49"/>
      <c r="B156" s="151"/>
      <c r="C156" s="151"/>
      <c r="D156" s="151"/>
      <c r="E156" s="151"/>
      <c r="F156" s="117"/>
      <c r="G156" s="116"/>
      <c r="H156" s="121"/>
      <c r="I156" s="143"/>
      <c r="J156" s="143"/>
      <c r="K156" s="144"/>
      <c r="L156" s="144"/>
      <c r="M156" s="62"/>
      <c r="N156" s="83"/>
      <c r="O156" s="83"/>
      <c r="P156" s="59"/>
    </row>
    <row r="157" spans="1:16" ht="15.75">
      <c r="A157" s="49"/>
      <c r="B157" s="129"/>
      <c r="C157" s="129"/>
      <c r="D157" s="129"/>
      <c r="E157" s="129"/>
      <c r="F157" s="117"/>
      <c r="G157" s="119"/>
      <c r="H157" s="121"/>
      <c r="I157" s="143"/>
      <c r="J157" s="143"/>
      <c r="K157" s="144"/>
      <c r="L157" s="144"/>
      <c r="M157" s="62"/>
      <c r="N157" s="84"/>
      <c r="O157" s="84"/>
      <c r="P157" s="59"/>
    </row>
    <row r="158" spans="1:16" ht="38.25" customHeight="1">
      <c r="A158" s="49"/>
      <c r="B158" s="129"/>
      <c r="C158" s="129"/>
      <c r="D158" s="129"/>
      <c r="E158" s="129"/>
      <c r="F158" s="117"/>
      <c r="G158" s="116"/>
      <c r="H158" s="121"/>
      <c r="I158" s="143"/>
      <c r="J158" s="143"/>
      <c r="K158" s="144"/>
      <c r="L158" s="144"/>
      <c r="M158" s="62"/>
      <c r="N158" s="84"/>
      <c r="O158" s="84"/>
      <c r="P158" s="59"/>
    </row>
    <row r="159" spans="1:16" ht="15.75">
      <c r="A159" s="49"/>
      <c r="B159" s="129"/>
      <c r="C159" s="129"/>
      <c r="D159" s="129"/>
      <c r="E159" s="129"/>
      <c r="F159" s="117"/>
      <c r="G159" s="121"/>
      <c r="H159" s="121"/>
      <c r="I159" s="143"/>
      <c r="J159" s="143"/>
      <c r="K159" s="150"/>
      <c r="L159" s="150"/>
      <c r="M159" s="62"/>
      <c r="N159" s="84"/>
      <c r="O159" s="84"/>
      <c r="P159" s="59"/>
    </row>
    <row r="160" spans="1:16" ht="18.75" customHeight="1">
      <c r="A160" s="49"/>
      <c r="B160" s="129"/>
      <c r="C160" s="129"/>
      <c r="D160" s="129"/>
      <c r="E160" s="129"/>
      <c r="F160" s="117"/>
      <c r="G160" s="116"/>
      <c r="H160" s="117"/>
      <c r="I160" s="143"/>
      <c r="J160" s="143"/>
      <c r="K160" s="144"/>
      <c r="L160" s="144"/>
      <c r="M160" s="62"/>
      <c r="N160" s="84"/>
      <c r="O160" s="84"/>
      <c r="P160" s="59"/>
    </row>
    <row r="161" spans="1:16" ht="18.75" customHeight="1">
      <c r="A161" s="49"/>
      <c r="B161" s="129"/>
      <c r="C161" s="129"/>
      <c r="D161" s="129"/>
      <c r="E161" s="129"/>
      <c r="F161" s="117"/>
      <c r="G161" s="116"/>
      <c r="H161" s="117"/>
      <c r="I161" s="143"/>
      <c r="J161" s="143"/>
      <c r="K161" s="144"/>
      <c r="L161" s="144"/>
      <c r="M161" s="62"/>
      <c r="N161" s="84"/>
      <c r="O161" s="84"/>
      <c r="P161" s="59"/>
    </row>
    <row r="162" spans="1:16" ht="33.75" customHeight="1">
      <c r="A162" s="49"/>
      <c r="B162" s="129"/>
      <c r="C162" s="129"/>
      <c r="D162" s="129"/>
      <c r="E162" s="129"/>
      <c r="F162" s="117"/>
      <c r="G162" s="116"/>
      <c r="H162" s="117"/>
      <c r="I162" s="143"/>
      <c r="J162" s="143"/>
      <c r="K162" s="144"/>
      <c r="L162" s="144"/>
      <c r="M162" s="62"/>
      <c r="N162" s="84"/>
      <c r="O162" s="84"/>
      <c r="P162" s="59"/>
    </row>
    <row r="163" spans="1:16" ht="21" customHeight="1">
      <c r="A163" s="49"/>
      <c r="B163" s="129"/>
      <c r="C163" s="129"/>
      <c r="D163" s="129"/>
      <c r="E163" s="129"/>
      <c r="F163" s="117"/>
      <c r="G163" s="116"/>
      <c r="H163" s="117"/>
      <c r="I163" s="143"/>
      <c r="J163" s="143"/>
      <c r="K163" s="144"/>
      <c r="L163" s="144"/>
      <c r="M163" s="62"/>
      <c r="N163" s="84"/>
      <c r="O163" s="84"/>
      <c r="P163" s="59"/>
    </row>
    <row r="164" spans="1:16" ht="19.5" customHeight="1">
      <c r="A164" s="49"/>
      <c r="B164" s="129"/>
      <c r="C164" s="129"/>
      <c r="D164" s="129"/>
      <c r="E164" s="129"/>
      <c r="F164" s="117"/>
      <c r="G164" s="119"/>
      <c r="H164" s="117"/>
      <c r="I164" s="143"/>
      <c r="J164" s="143"/>
      <c r="K164" s="144"/>
      <c r="L164" s="144"/>
      <c r="M164" s="62"/>
      <c r="N164" s="84"/>
      <c r="O164" s="84"/>
      <c r="P164" s="59"/>
    </row>
    <row r="165" spans="1:16" ht="19.5" customHeight="1">
      <c r="A165" s="49"/>
      <c r="B165" s="129"/>
      <c r="C165" s="129"/>
      <c r="D165" s="129"/>
      <c r="E165" s="129"/>
      <c r="F165" s="121"/>
      <c r="G165" s="149"/>
      <c r="H165" s="121"/>
      <c r="I165" s="143"/>
      <c r="J165" s="143"/>
      <c r="K165" s="144"/>
      <c r="L165" s="144"/>
      <c r="M165" s="62"/>
      <c r="N165" s="84"/>
      <c r="O165" s="84"/>
      <c r="P165" s="59"/>
    </row>
    <row r="166" spans="1:16" ht="21" customHeight="1">
      <c r="A166" s="49"/>
      <c r="B166" s="129"/>
      <c r="C166" s="129"/>
      <c r="D166" s="129"/>
      <c r="E166" s="129"/>
      <c r="F166" s="117"/>
      <c r="G166" s="116"/>
      <c r="H166" s="117"/>
      <c r="I166" s="143"/>
      <c r="J166" s="143"/>
      <c r="K166" s="144"/>
      <c r="L166" s="144"/>
      <c r="M166" s="62"/>
      <c r="N166" s="84"/>
      <c r="O166" s="84"/>
      <c r="P166" s="59"/>
    </row>
    <row r="167" spans="1:16" ht="20.25" customHeight="1">
      <c r="A167" s="49"/>
      <c r="B167" s="129"/>
      <c r="C167" s="129"/>
      <c r="D167" s="129"/>
      <c r="E167" s="129"/>
      <c r="F167" s="117"/>
      <c r="G167" s="116"/>
      <c r="H167" s="117"/>
      <c r="I167" s="143"/>
      <c r="J167" s="143"/>
      <c r="K167" s="144"/>
      <c r="L167" s="144"/>
      <c r="M167" s="62"/>
      <c r="N167" s="84"/>
      <c r="O167" s="84"/>
      <c r="P167" s="59"/>
    </row>
    <row r="168" spans="1:16" ht="39" customHeight="1">
      <c r="A168" s="49"/>
      <c r="B168" s="129"/>
      <c r="C168" s="129"/>
      <c r="D168" s="129"/>
      <c r="E168" s="129"/>
      <c r="F168" s="117"/>
      <c r="G168" s="116"/>
      <c r="H168" s="117"/>
      <c r="I168" s="143"/>
      <c r="J168" s="143"/>
      <c r="K168" s="144"/>
      <c r="L168" s="144"/>
      <c r="M168" s="62"/>
      <c r="N168" s="84"/>
      <c r="O168" s="84"/>
      <c r="P168" s="59"/>
    </row>
    <row r="169" spans="1:16" ht="37.5" customHeight="1">
      <c r="A169" s="49"/>
      <c r="B169" s="129"/>
      <c r="C169" s="129"/>
      <c r="D169" s="129"/>
      <c r="E169" s="129"/>
      <c r="F169" s="117"/>
      <c r="G169" s="116"/>
      <c r="H169" s="117"/>
      <c r="I169" s="143"/>
      <c r="J169" s="143"/>
      <c r="K169" s="144"/>
      <c r="L169" s="144"/>
      <c r="M169" s="62"/>
      <c r="N169" s="84"/>
      <c r="O169" s="84"/>
      <c r="P169" s="59"/>
    </row>
    <row r="170" spans="1:16" ht="18" customHeight="1">
      <c r="A170" s="49"/>
      <c r="B170" s="129"/>
      <c r="C170" s="129"/>
      <c r="D170" s="129"/>
      <c r="E170" s="129"/>
      <c r="F170" s="117"/>
      <c r="G170" s="116"/>
      <c r="H170" s="117"/>
      <c r="I170" s="143"/>
      <c r="J170" s="143"/>
      <c r="K170" s="144"/>
      <c r="L170" s="144"/>
      <c r="M170" s="62"/>
      <c r="N170" s="84"/>
      <c r="O170" s="84"/>
      <c r="P170" s="59"/>
    </row>
    <row r="171" spans="1:16" ht="42" customHeight="1">
      <c r="A171" s="49"/>
      <c r="B171" s="129"/>
      <c r="C171" s="129"/>
      <c r="D171" s="129"/>
      <c r="E171" s="129"/>
      <c r="F171" s="117"/>
      <c r="G171" s="116"/>
      <c r="H171" s="117"/>
      <c r="I171" s="143"/>
      <c r="J171" s="143"/>
      <c r="K171" s="144"/>
      <c r="L171" s="144"/>
      <c r="M171" s="62"/>
      <c r="N171" s="84"/>
      <c r="O171" s="84"/>
      <c r="P171" s="59"/>
    </row>
    <row r="172" spans="1:16" ht="21" customHeight="1">
      <c r="A172" s="49"/>
      <c r="B172" s="129"/>
      <c r="C172" s="129"/>
      <c r="D172" s="129"/>
      <c r="E172" s="129"/>
      <c r="F172" s="117"/>
      <c r="G172" s="121"/>
      <c r="H172" s="121"/>
      <c r="I172" s="143"/>
      <c r="J172" s="143"/>
      <c r="K172" s="144"/>
      <c r="L172" s="144"/>
      <c r="M172" s="62"/>
      <c r="N172" s="84"/>
      <c r="O172" s="84"/>
      <c r="P172" s="59"/>
    </row>
    <row r="173" spans="1:16" ht="63" customHeight="1">
      <c r="A173" s="49"/>
      <c r="B173" s="129"/>
      <c r="C173" s="129"/>
      <c r="D173" s="129"/>
      <c r="E173" s="129"/>
      <c r="F173" s="117"/>
      <c r="G173" s="116"/>
      <c r="H173" s="121"/>
      <c r="I173" s="143"/>
      <c r="J173" s="143"/>
      <c r="K173" s="144"/>
      <c r="L173" s="144"/>
      <c r="M173" s="62"/>
      <c r="N173" s="84"/>
      <c r="O173" s="84"/>
      <c r="P173" s="59"/>
    </row>
    <row r="174" spans="1:16" ht="22.5" customHeight="1">
      <c r="A174" s="49"/>
      <c r="B174" s="129"/>
      <c r="C174" s="129"/>
      <c r="D174" s="129"/>
      <c r="E174" s="129"/>
      <c r="F174" s="117"/>
      <c r="G174" s="116"/>
      <c r="H174" s="121"/>
      <c r="I174" s="143"/>
      <c r="J174" s="143"/>
      <c r="K174" s="144"/>
      <c r="L174" s="144"/>
      <c r="M174" s="62"/>
      <c r="N174" s="84"/>
      <c r="O174" s="84"/>
      <c r="P174" s="59"/>
    </row>
    <row r="175" spans="1:16" ht="22.5" customHeight="1">
      <c r="A175" s="49"/>
      <c r="B175" s="129"/>
      <c r="C175" s="129"/>
      <c r="D175" s="129"/>
      <c r="E175" s="129"/>
      <c r="F175" s="117"/>
      <c r="G175" s="121"/>
      <c r="H175" s="121"/>
      <c r="I175" s="143"/>
      <c r="J175" s="143"/>
      <c r="K175" s="144"/>
      <c r="L175" s="144"/>
      <c r="M175" s="62"/>
      <c r="N175" s="84"/>
      <c r="O175" s="84"/>
      <c r="P175" s="59"/>
    </row>
    <row r="176" spans="1:16" ht="42" customHeight="1">
      <c r="A176" s="49"/>
      <c r="B176" s="129"/>
      <c r="C176" s="129"/>
      <c r="D176" s="129"/>
      <c r="E176" s="129"/>
      <c r="F176" s="117"/>
      <c r="G176" s="116"/>
      <c r="H176" s="121"/>
      <c r="I176" s="143"/>
      <c r="J176" s="143"/>
      <c r="K176" s="144"/>
      <c r="L176" s="144"/>
      <c r="M176" s="62"/>
      <c r="N176" s="84"/>
      <c r="O176" s="84"/>
      <c r="P176" s="59"/>
    </row>
    <row r="177" spans="1:16" ht="21.75" customHeight="1">
      <c r="A177" s="119"/>
      <c r="B177" s="116"/>
      <c r="C177" s="116"/>
      <c r="D177" s="116"/>
      <c r="E177" s="116"/>
      <c r="F177" s="119"/>
      <c r="G177" s="146"/>
      <c r="H177" s="148"/>
      <c r="I177" s="146"/>
      <c r="J177" s="146"/>
      <c r="K177" s="140"/>
      <c r="L177" s="140"/>
      <c r="M177" s="140"/>
      <c r="N177" s="145"/>
      <c r="O177" s="145"/>
      <c r="P177" s="59"/>
    </row>
    <row r="178" spans="1:16" ht="218.25" customHeight="1">
      <c r="A178" s="119"/>
      <c r="B178" s="116"/>
      <c r="C178" s="116"/>
      <c r="D178" s="116"/>
      <c r="E178" s="116"/>
      <c r="F178" s="119"/>
      <c r="G178" s="146"/>
      <c r="H178" s="148"/>
      <c r="I178" s="146"/>
      <c r="J178" s="146"/>
      <c r="K178" s="146"/>
      <c r="L178" s="147"/>
      <c r="M178" s="53"/>
      <c r="N178" s="145"/>
      <c r="O178" s="145"/>
      <c r="P178" s="59"/>
    </row>
    <row r="179" spans="1:16" ht="60" customHeight="1">
      <c r="A179" s="49"/>
      <c r="B179" s="129"/>
      <c r="C179" s="129"/>
      <c r="D179" s="129"/>
      <c r="E179" s="129"/>
      <c r="F179" s="117"/>
      <c r="G179" s="116"/>
      <c r="H179" s="121"/>
      <c r="I179" s="143"/>
      <c r="J179" s="143"/>
      <c r="K179" s="144"/>
      <c r="L179" s="144"/>
      <c r="M179" s="62"/>
      <c r="N179" s="84"/>
      <c r="O179" s="84"/>
      <c r="P179" s="59"/>
    </row>
    <row r="180" spans="1:16" ht="21" customHeight="1">
      <c r="A180" s="49"/>
      <c r="B180" s="129"/>
      <c r="C180" s="129"/>
      <c r="D180" s="129"/>
      <c r="E180" s="129"/>
      <c r="F180" s="117"/>
      <c r="G180" s="116"/>
      <c r="H180" s="140"/>
      <c r="I180" s="143"/>
      <c r="J180" s="143"/>
      <c r="K180" s="144"/>
      <c r="L180" s="144"/>
      <c r="M180" s="62"/>
      <c r="N180" s="84"/>
      <c r="O180" s="84"/>
      <c r="P180" s="59"/>
    </row>
    <row r="181" spans="1:16" ht="39.75" customHeight="1">
      <c r="A181" s="49"/>
      <c r="B181" s="129"/>
      <c r="C181" s="129"/>
      <c r="D181" s="129"/>
      <c r="E181" s="129"/>
      <c r="F181" s="117"/>
      <c r="G181" s="116"/>
      <c r="H181" s="140"/>
      <c r="I181" s="143"/>
      <c r="J181" s="143"/>
      <c r="K181" s="144"/>
      <c r="L181" s="144"/>
      <c r="M181" s="62"/>
      <c r="N181" s="84"/>
      <c r="O181" s="84"/>
      <c r="P181" s="59"/>
    </row>
    <row r="182" spans="1:16" ht="20.25" customHeight="1">
      <c r="A182" s="49"/>
      <c r="B182" s="129"/>
      <c r="C182" s="129"/>
      <c r="D182" s="129"/>
      <c r="E182" s="129"/>
      <c r="F182" s="117"/>
      <c r="G182" s="121"/>
      <c r="H182" s="121"/>
      <c r="I182" s="143"/>
      <c r="J182" s="143"/>
      <c r="K182" s="144"/>
      <c r="L182" s="144"/>
      <c r="M182" s="62"/>
      <c r="N182" s="84"/>
      <c r="O182" s="84"/>
      <c r="P182" s="59"/>
    </row>
    <row r="183" spans="1:16" ht="21" customHeight="1">
      <c r="A183" s="140"/>
      <c r="B183" s="129"/>
      <c r="C183" s="129"/>
      <c r="D183" s="129"/>
      <c r="E183" s="129"/>
      <c r="F183" s="117"/>
      <c r="G183" s="116"/>
      <c r="H183" s="121"/>
      <c r="I183" s="143"/>
      <c r="J183" s="143"/>
      <c r="K183" s="144"/>
      <c r="L183" s="144"/>
      <c r="M183" s="140"/>
      <c r="N183" s="144"/>
      <c r="O183" s="144"/>
      <c r="P183" s="59"/>
    </row>
    <row r="184" spans="1:16" ht="14.25" customHeight="1">
      <c r="A184" s="140"/>
      <c r="B184" s="129"/>
      <c r="C184" s="129"/>
      <c r="D184" s="129"/>
      <c r="E184" s="129"/>
      <c r="F184" s="117"/>
      <c r="G184" s="116"/>
      <c r="H184" s="121"/>
      <c r="I184" s="143"/>
      <c r="J184" s="143"/>
      <c r="K184" s="144"/>
      <c r="L184" s="144"/>
      <c r="M184" s="140"/>
      <c r="N184" s="144"/>
      <c r="O184" s="144"/>
      <c r="P184" s="59"/>
    </row>
    <row r="185" spans="1:16" ht="34.5" customHeight="1">
      <c r="A185" s="49"/>
      <c r="B185" s="129"/>
      <c r="C185" s="129"/>
      <c r="D185" s="129"/>
      <c r="E185" s="129"/>
      <c r="F185" s="117"/>
      <c r="G185" s="116"/>
      <c r="H185" s="121"/>
      <c r="I185" s="143"/>
      <c r="J185" s="143"/>
      <c r="K185" s="144"/>
      <c r="L185" s="144"/>
      <c r="M185" s="62"/>
      <c r="N185" s="84"/>
      <c r="O185" s="84"/>
      <c r="P185" s="59"/>
    </row>
    <row r="186" spans="1:16" ht="36" customHeight="1">
      <c r="A186" s="49"/>
      <c r="B186" s="129"/>
      <c r="C186" s="129"/>
      <c r="D186" s="129"/>
      <c r="E186" s="129"/>
      <c r="F186" s="117"/>
      <c r="G186" s="116"/>
      <c r="H186" s="121"/>
      <c r="I186" s="143"/>
      <c r="J186" s="143"/>
      <c r="K186" s="144"/>
      <c r="L186" s="144"/>
      <c r="M186" s="62"/>
      <c r="N186" s="84"/>
      <c r="O186" s="84"/>
      <c r="P186" s="59"/>
    </row>
    <row r="187" spans="1:16" ht="36" customHeight="1">
      <c r="A187" s="49"/>
      <c r="B187" s="129"/>
      <c r="C187" s="129"/>
      <c r="D187" s="129"/>
      <c r="E187" s="129"/>
      <c r="F187" s="117"/>
      <c r="G187" s="116"/>
      <c r="H187" s="140"/>
      <c r="I187" s="143"/>
      <c r="J187" s="143"/>
      <c r="K187" s="144"/>
      <c r="L187" s="144"/>
      <c r="M187" s="62"/>
      <c r="N187" s="84"/>
      <c r="O187" s="84"/>
      <c r="P187" s="59"/>
    </row>
    <row r="188" spans="1:16" ht="35.25" customHeight="1">
      <c r="A188" s="49"/>
      <c r="B188" s="129"/>
      <c r="C188" s="129"/>
      <c r="D188" s="129"/>
      <c r="E188" s="129"/>
      <c r="F188" s="117"/>
      <c r="G188" s="116"/>
      <c r="H188" s="121"/>
      <c r="I188" s="143"/>
      <c r="J188" s="143"/>
      <c r="K188" s="144"/>
      <c r="L188" s="144"/>
      <c r="M188" s="62"/>
      <c r="N188" s="84"/>
      <c r="O188" s="84"/>
      <c r="P188" s="59"/>
    </row>
    <row r="189" spans="1:16" ht="15.75">
      <c r="A189" s="49"/>
      <c r="B189" s="129"/>
      <c r="C189" s="129"/>
      <c r="D189" s="129"/>
      <c r="E189" s="129"/>
      <c r="F189" s="117"/>
      <c r="G189" s="121"/>
      <c r="H189" s="121"/>
      <c r="I189" s="119"/>
      <c r="J189" s="117"/>
      <c r="K189" s="121"/>
      <c r="L189" s="121"/>
      <c r="M189" s="62"/>
      <c r="N189" s="84"/>
      <c r="O189" s="84"/>
      <c r="P189" s="59"/>
    </row>
    <row r="190" spans="1:16" ht="54" customHeight="1">
      <c r="A190" s="49"/>
      <c r="B190" s="129"/>
      <c r="C190" s="129"/>
      <c r="D190" s="129"/>
      <c r="E190" s="129"/>
      <c r="F190" s="117"/>
      <c r="G190" s="116"/>
      <c r="H190" s="121"/>
      <c r="I190" s="119"/>
      <c r="J190" s="117"/>
      <c r="K190" s="121"/>
      <c r="L190" s="121"/>
      <c r="M190" s="62"/>
      <c r="N190" s="84"/>
      <c r="O190" s="84"/>
      <c r="P190" s="59"/>
    </row>
    <row r="191" spans="1:16" ht="36.75" customHeight="1">
      <c r="A191" s="49"/>
      <c r="B191" s="129"/>
      <c r="C191" s="129"/>
      <c r="D191" s="129"/>
      <c r="E191" s="129"/>
      <c r="F191" s="117"/>
      <c r="G191" s="116"/>
      <c r="H191" s="121"/>
      <c r="I191" s="119"/>
      <c r="J191" s="117"/>
      <c r="K191" s="121"/>
      <c r="L191" s="121"/>
      <c r="M191" s="62"/>
      <c r="N191" s="84"/>
      <c r="O191" s="84"/>
      <c r="P191" s="59"/>
    </row>
    <row r="192" spans="1:16" ht="48.75" customHeight="1">
      <c r="A192" s="141"/>
      <c r="B192" s="141"/>
      <c r="C192" s="141"/>
      <c r="D192" s="141"/>
      <c r="E192" s="141"/>
      <c r="F192" s="141"/>
      <c r="G192" s="141"/>
      <c r="H192" s="141"/>
      <c r="I192" s="141"/>
      <c r="J192" s="141"/>
      <c r="K192" s="141"/>
      <c r="L192" s="141"/>
      <c r="M192" s="141"/>
      <c r="N192" s="141"/>
      <c r="O192" s="141"/>
      <c r="P192" s="59"/>
    </row>
    <row r="193" spans="1:16" ht="91.5" customHeight="1">
      <c r="A193" s="140"/>
      <c r="B193" s="126"/>
      <c r="C193" s="126"/>
      <c r="D193" s="126"/>
      <c r="E193" s="126"/>
      <c r="F193" s="126"/>
      <c r="G193" s="131"/>
      <c r="H193" s="131"/>
      <c r="I193" s="131"/>
      <c r="J193" s="131"/>
      <c r="K193" s="131"/>
      <c r="L193" s="131"/>
      <c r="M193" s="131"/>
      <c r="N193" s="131"/>
      <c r="O193" s="131"/>
      <c r="P193" s="59"/>
    </row>
    <row r="194" spans="1:16" ht="21" customHeight="1">
      <c r="A194" s="140"/>
      <c r="B194" s="126"/>
      <c r="C194" s="126"/>
      <c r="D194" s="126"/>
      <c r="E194" s="126"/>
      <c r="F194" s="126"/>
      <c r="G194" s="131"/>
      <c r="H194" s="131"/>
      <c r="I194" s="131"/>
      <c r="J194" s="131"/>
      <c r="K194" s="131"/>
      <c r="L194" s="131"/>
      <c r="M194" s="131"/>
      <c r="N194" s="131"/>
      <c r="O194" s="131"/>
      <c r="P194" s="59"/>
    </row>
    <row r="195" spans="1:16" ht="44.25" customHeight="1">
      <c r="A195" s="49"/>
      <c r="B195" s="142"/>
      <c r="C195" s="142"/>
      <c r="D195" s="142"/>
      <c r="E195" s="142"/>
      <c r="F195" s="142"/>
      <c r="G195" s="113"/>
      <c r="H195" s="113"/>
      <c r="I195" s="113"/>
      <c r="J195" s="113"/>
      <c r="K195" s="113"/>
      <c r="L195" s="113"/>
      <c r="M195" s="113"/>
      <c r="N195" s="113"/>
      <c r="O195" s="113"/>
      <c r="P195" s="59"/>
    </row>
    <row r="196" spans="1:16" ht="15.75">
      <c r="A196" s="49"/>
      <c r="B196" s="142"/>
      <c r="C196" s="142"/>
      <c r="D196" s="142"/>
      <c r="E196" s="142"/>
      <c r="F196" s="142"/>
      <c r="G196" s="113"/>
      <c r="H196" s="113"/>
      <c r="I196" s="113"/>
      <c r="J196" s="113"/>
      <c r="K196" s="113"/>
      <c r="L196" s="113"/>
      <c r="M196" s="113"/>
      <c r="N196" s="113"/>
      <c r="O196" s="113"/>
      <c r="P196" s="59"/>
    </row>
    <row r="197" spans="1:16" ht="54.75" customHeight="1">
      <c r="A197" s="87"/>
      <c r="B197" s="142"/>
      <c r="C197" s="142"/>
      <c r="D197" s="142"/>
      <c r="E197" s="142"/>
      <c r="F197" s="142"/>
      <c r="G197" s="113"/>
      <c r="H197" s="113"/>
      <c r="I197" s="113"/>
      <c r="J197" s="113"/>
      <c r="K197" s="113"/>
      <c r="L197" s="113"/>
      <c r="M197" s="113"/>
      <c r="N197" s="113"/>
      <c r="O197" s="113"/>
      <c r="P197" s="59"/>
    </row>
    <row r="198" spans="1:16" ht="38.25" customHeight="1">
      <c r="A198" s="49"/>
      <c r="B198" s="142"/>
      <c r="C198" s="142"/>
      <c r="D198" s="142"/>
      <c r="E198" s="142"/>
      <c r="F198" s="142"/>
      <c r="G198" s="113"/>
      <c r="H198" s="113"/>
      <c r="I198" s="113"/>
      <c r="J198" s="113"/>
      <c r="K198" s="113"/>
      <c r="L198" s="113"/>
      <c r="M198" s="113"/>
      <c r="N198" s="113"/>
      <c r="O198" s="113"/>
      <c r="P198" s="59"/>
    </row>
    <row r="199" spans="1:16" ht="60" customHeight="1">
      <c r="A199" s="141"/>
      <c r="B199" s="141"/>
      <c r="C199" s="141"/>
      <c r="D199" s="141"/>
      <c r="E199" s="141"/>
      <c r="F199" s="141"/>
      <c r="G199" s="141"/>
      <c r="H199" s="141"/>
      <c r="I199" s="141"/>
      <c r="J199" s="141"/>
      <c r="K199" s="141"/>
      <c r="L199" s="141"/>
      <c r="M199" s="141"/>
      <c r="N199" s="141"/>
      <c r="O199" s="141"/>
      <c r="P199" s="59"/>
    </row>
    <row r="200" spans="1:16" ht="43.5" customHeight="1">
      <c r="A200" s="49"/>
      <c r="B200" s="116"/>
      <c r="C200" s="140"/>
      <c r="D200" s="140"/>
      <c r="E200" s="140"/>
      <c r="F200" s="140"/>
      <c r="G200" s="140"/>
      <c r="H200" s="140"/>
      <c r="I200" s="140"/>
      <c r="J200" s="140"/>
      <c r="K200" s="119"/>
      <c r="L200" s="119"/>
      <c r="M200" s="119"/>
      <c r="N200" s="119"/>
      <c r="O200" s="119"/>
      <c r="P200" s="59"/>
    </row>
    <row r="201" spans="1:16" ht="22.5" customHeight="1">
      <c r="A201" s="49"/>
      <c r="B201" s="137"/>
      <c r="C201" s="121"/>
      <c r="D201" s="121"/>
      <c r="E201" s="121"/>
      <c r="F201" s="121"/>
      <c r="G201" s="121"/>
      <c r="H201" s="121"/>
      <c r="I201" s="121"/>
      <c r="J201" s="121"/>
      <c r="K201" s="119"/>
      <c r="L201" s="119"/>
      <c r="M201" s="119"/>
      <c r="N201" s="119"/>
      <c r="O201" s="119"/>
      <c r="P201" s="59"/>
    </row>
    <row r="202" spans="1:16" ht="22.5" customHeight="1">
      <c r="A202" s="49"/>
      <c r="B202" s="137"/>
      <c r="C202" s="137"/>
      <c r="D202" s="137"/>
      <c r="E202" s="137"/>
      <c r="F202" s="137"/>
      <c r="G202" s="137"/>
      <c r="H202" s="137"/>
      <c r="I202" s="137"/>
      <c r="J202" s="137"/>
      <c r="K202" s="119"/>
      <c r="L202" s="119"/>
      <c r="M202" s="119"/>
      <c r="N202" s="119"/>
      <c r="O202" s="119"/>
      <c r="P202" s="59"/>
    </row>
    <row r="203" spans="1:16" ht="23.25" customHeight="1">
      <c r="A203" s="49"/>
      <c r="B203" s="137"/>
      <c r="C203" s="137"/>
      <c r="D203" s="137"/>
      <c r="E203" s="137"/>
      <c r="F203" s="137"/>
      <c r="G203" s="137"/>
      <c r="H203" s="137"/>
      <c r="I203" s="137"/>
      <c r="J203" s="137"/>
      <c r="K203" s="119"/>
      <c r="L203" s="119"/>
      <c r="M203" s="119"/>
      <c r="N203" s="119"/>
      <c r="O203" s="119"/>
      <c r="P203" s="59"/>
    </row>
    <row r="204" spans="1:18" ht="25.5" customHeight="1">
      <c r="A204" s="49"/>
      <c r="B204" s="137"/>
      <c r="C204" s="138"/>
      <c r="D204" s="138"/>
      <c r="E204" s="138"/>
      <c r="F204" s="138"/>
      <c r="G204" s="138"/>
      <c r="H204" s="138"/>
      <c r="I204" s="138"/>
      <c r="J204" s="138"/>
      <c r="K204" s="119"/>
      <c r="L204" s="119"/>
      <c r="M204" s="119"/>
      <c r="N204" s="119"/>
      <c r="O204" s="119"/>
      <c r="P204" s="59"/>
      <c r="R204" s="59"/>
    </row>
    <row r="205" spans="1:18" ht="52.5" customHeight="1">
      <c r="A205" s="139"/>
      <c r="B205" s="139"/>
      <c r="C205" s="139"/>
      <c r="D205" s="139"/>
      <c r="E205" s="139"/>
      <c r="F205" s="139"/>
      <c r="G205" s="139"/>
      <c r="H205" s="139"/>
      <c r="I205" s="139"/>
      <c r="J205" s="139"/>
      <c r="K205" s="139"/>
      <c r="L205" s="139"/>
      <c r="M205" s="139"/>
      <c r="N205" s="139"/>
      <c r="O205" s="139"/>
      <c r="P205" s="59"/>
      <c r="R205" s="59"/>
    </row>
    <row r="206" spans="1:18" ht="52.5" customHeight="1">
      <c r="A206" s="49"/>
      <c r="B206" s="116"/>
      <c r="C206" s="140"/>
      <c r="D206" s="140"/>
      <c r="E206" s="140"/>
      <c r="F206" s="140"/>
      <c r="G206" s="140"/>
      <c r="H206" s="140"/>
      <c r="I206" s="140"/>
      <c r="J206" s="140"/>
      <c r="K206" s="119"/>
      <c r="L206" s="119"/>
      <c r="M206" s="119"/>
      <c r="N206" s="119"/>
      <c r="O206" s="119"/>
      <c r="P206" s="59"/>
      <c r="R206" s="59"/>
    </row>
    <row r="207" spans="1:18" ht="23.25" customHeight="1">
      <c r="A207" s="49"/>
      <c r="B207" s="135"/>
      <c r="C207" s="136"/>
      <c r="D207" s="136"/>
      <c r="E207" s="136"/>
      <c r="F207" s="136"/>
      <c r="G207" s="136"/>
      <c r="H207" s="136"/>
      <c r="I207" s="136"/>
      <c r="J207" s="136"/>
      <c r="K207" s="119"/>
      <c r="L207" s="119"/>
      <c r="M207" s="119"/>
      <c r="N207" s="119"/>
      <c r="O207" s="119"/>
      <c r="P207" s="59"/>
      <c r="R207" s="59"/>
    </row>
    <row r="208" spans="1:18" ht="59.25" customHeight="1">
      <c r="A208" s="49"/>
      <c r="B208" s="135"/>
      <c r="C208" s="136"/>
      <c r="D208" s="136"/>
      <c r="E208" s="136"/>
      <c r="F208" s="136"/>
      <c r="G208" s="136"/>
      <c r="H208" s="136"/>
      <c r="I208" s="136"/>
      <c r="J208" s="136"/>
      <c r="K208" s="119"/>
      <c r="L208" s="119"/>
      <c r="M208" s="119"/>
      <c r="N208" s="119"/>
      <c r="O208" s="119"/>
      <c r="P208" s="59"/>
      <c r="R208" s="59"/>
    </row>
    <row r="209" spans="1:16" ht="26.25" customHeight="1">
      <c r="A209" s="49"/>
      <c r="B209" s="135"/>
      <c r="C209" s="136"/>
      <c r="D209" s="136"/>
      <c r="E209" s="136"/>
      <c r="F209" s="136"/>
      <c r="G209" s="136"/>
      <c r="H209" s="136"/>
      <c r="I209" s="136"/>
      <c r="J209" s="136"/>
      <c r="K209" s="119"/>
      <c r="L209" s="119"/>
      <c r="M209" s="119"/>
      <c r="N209" s="119"/>
      <c r="O209" s="11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29"/>
      <c r="B211" s="129"/>
      <c r="C211" s="129"/>
      <c r="D211" s="129"/>
      <c r="E211" s="129"/>
      <c r="F211" s="129"/>
      <c r="G211" s="59"/>
      <c r="H211" s="59"/>
      <c r="I211" s="59"/>
      <c r="J211" s="117"/>
      <c r="K211" s="117"/>
      <c r="L211" s="117"/>
      <c r="M211" s="119"/>
      <c r="N211" s="119"/>
      <c r="O211" s="119"/>
      <c r="P211" s="59"/>
    </row>
    <row r="212" spans="1:16" ht="23.25" customHeight="1">
      <c r="A212" s="59"/>
      <c r="B212" s="47"/>
      <c r="C212" s="47"/>
      <c r="D212" s="47"/>
      <c r="E212" s="47"/>
      <c r="F212" s="59"/>
      <c r="G212" s="59"/>
      <c r="H212" s="59"/>
      <c r="I212" s="59"/>
      <c r="J212" s="128"/>
      <c r="K212" s="128"/>
      <c r="L212" s="128"/>
      <c r="M212" s="128"/>
      <c r="N212" s="128"/>
      <c r="O212" s="128"/>
      <c r="P212" s="59"/>
    </row>
    <row r="213" spans="1:16" ht="39" customHeight="1" hidden="1">
      <c r="A213" s="59"/>
      <c r="B213" s="47"/>
      <c r="C213" s="47"/>
      <c r="D213" s="47"/>
      <c r="E213" s="47"/>
      <c r="F213" s="59"/>
      <c r="G213" s="128"/>
      <c r="H213" s="128"/>
      <c r="I213" s="128"/>
      <c r="J213" s="58"/>
      <c r="K213" s="59"/>
      <c r="L213" s="59"/>
      <c r="M213" s="59"/>
      <c r="N213" s="58"/>
      <c r="O213" s="58"/>
      <c r="P213" s="59"/>
    </row>
    <row r="214" spans="1:16" ht="43.5" customHeight="1">
      <c r="A214" s="129"/>
      <c r="B214" s="129"/>
      <c r="C214" s="129"/>
      <c r="D214" s="129"/>
      <c r="E214" s="129"/>
      <c r="F214" s="129"/>
      <c r="G214" s="59"/>
      <c r="H214" s="59"/>
      <c r="I214" s="59"/>
      <c r="J214" s="119"/>
      <c r="K214" s="119"/>
      <c r="L214" s="119"/>
      <c r="M214" s="119"/>
      <c r="N214" s="119"/>
      <c r="O214" s="119"/>
      <c r="P214" s="59"/>
    </row>
    <row r="215" spans="1:16" ht="24" customHeight="1">
      <c r="A215" s="129"/>
      <c r="B215" s="129"/>
      <c r="C215" s="129"/>
      <c r="D215" s="129"/>
      <c r="E215" s="129"/>
      <c r="F215" s="129"/>
      <c r="G215" s="59"/>
      <c r="H215" s="59"/>
      <c r="I215" s="59"/>
      <c r="J215" s="128"/>
      <c r="K215" s="128"/>
      <c r="L215" s="128"/>
      <c r="M215" s="134"/>
      <c r="N215" s="134"/>
      <c r="O215" s="134"/>
      <c r="P215" s="62"/>
    </row>
    <row r="216" spans="1:16" ht="42.75" customHeight="1">
      <c r="A216" s="129"/>
      <c r="B216" s="129"/>
      <c r="C216" s="129"/>
      <c r="D216" s="129"/>
      <c r="E216" s="129"/>
      <c r="F216" s="47"/>
      <c r="G216" s="59"/>
      <c r="H216" s="59"/>
      <c r="I216" s="59"/>
      <c r="J216" s="117"/>
      <c r="K216" s="117"/>
      <c r="L216" s="117"/>
      <c r="M216" s="119"/>
      <c r="N216" s="119"/>
      <c r="O216" s="119"/>
      <c r="P216" s="59"/>
    </row>
    <row r="217" spans="1:16" ht="32.25" customHeight="1">
      <c r="A217" s="59"/>
      <c r="B217" s="47"/>
      <c r="C217" s="47"/>
      <c r="D217" s="47"/>
      <c r="E217" s="47"/>
      <c r="F217" s="59"/>
      <c r="G217" s="59"/>
      <c r="H217" s="59"/>
      <c r="I217" s="59"/>
      <c r="J217" s="128"/>
      <c r="K217" s="128"/>
      <c r="L217" s="128"/>
      <c r="M217" s="132"/>
      <c r="N217" s="132"/>
      <c r="O217" s="132"/>
      <c r="P217" s="59"/>
    </row>
    <row r="218" spans="1:16" ht="72" customHeight="1">
      <c r="A218" s="59"/>
      <c r="B218" s="59"/>
      <c r="C218" s="59"/>
      <c r="D218" s="59"/>
      <c r="E218" s="59"/>
      <c r="F218" s="59"/>
      <c r="G218" s="59"/>
      <c r="H218" s="59"/>
      <c r="I218" s="133"/>
      <c r="J218" s="133"/>
      <c r="K218" s="133"/>
      <c r="L218" s="133"/>
      <c r="M218" s="13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29"/>
      <c r="B239" s="117"/>
      <c r="C239" s="117"/>
      <c r="D239" s="117"/>
      <c r="E239" s="59"/>
      <c r="F239" s="59"/>
      <c r="G239" s="59"/>
      <c r="H239" s="59"/>
      <c r="I239" s="59"/>
      <c r="J239" s="59"/>
      <c r="K239" s="59"/>
      <c r="L239" s="59"/>
      <c r="M239" s="72"/>
      <c r="N239" s="59"/>
      <c r="O239" s="59"/>
    </row>
    <row r="240" spans="1:15" ht="15.75">
      <c r="A240" s="117"/>
      <c r="B240" s="117"/>
      <c r="C240" s="117"/>
      <c r="D240" s="11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0"/>
      <c r="J242" s="120"/>
      <c r="K242" s="120"/>
      <c r="L242" s="120"/>
      <c r="M242" s="120"/>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0"/>
      <c r="N245" s="59"/>
      <c r="O245" s="59"/>
    </row>
    <row r="246" spans="1:15" ht="15.75">
      <c r="A246" s="59"/>
      <c r="B246" s="59"/>
      <c r="C246" s="59"/>
      <c r="D246" s="59"/>
      <c r="E246" s="61"/>
      <c r="F246" s="59"/>
      <c r="G246" s="59"/>
      <c r="H246" s="59"/>
      <c r="I246" s="59"/>
      <c r="J246" s="59"/>
      <c r="K246" s="59"/>
      <c r="L246" s="59"/>
      <c r="M246" s="130"/>
      <c r="N246" s="59"/>
      <c r="O246" s="59"/>
    </row>
    <row r="247" spans="1:15" ht="15.75">
      <c r="A247" s="59"/>
      <c r="B247" s="59"/>
      <c r="C247" s="59"/>
      <c r="D247" s="59"/>
      <c r="E247" s="59"/>
      <c r="F247" s="59"/>
      <c r="G247" s="59"/>
      <c r="H247" s="59"/>
      <c r="I247" s="59"/>
      <c r="J247" s="59"/>
      <c r="K247" s="59"/>
      <c r="L247" s="59"/>
      <c r="M247" s="59"/>
      <c r="N247" s="59"/>
      <c r="O247" s="59"/>
    </row>
    <row r="248" spans="1:15" ht="15.75">
      <c r="A248" s="129"/>
      <c r="B248" s="117"/>
      <c r="C248" s="117"/>
      <c r="D248" s="117"/>
      <c r="E248" s="59"/>
      <c r="F248" s="59"/>
      <c r="G248" s="59"/>
      <c r="H248" s="59"/>
      <c r="I248" s="59"/>
      <c r="J248" s="59"/>
      <c r="K248" s="59"/>
      <c r="L248" s="59"/>
      <c r="M248" s="59"/>
      <c r="N248" s="59"/>
      <c r="O248" s="59"/>
    </row>
    <row r="249" spans="1:15" ht="15.75">
      <c r="A249" s="117"/>
      <c r="B249" s="117"/>
      <c r="C249" s="117"/>
      <c r="D249" s="11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29"/>
      <c r="B251" s="117"/>
      <c r="C251" s="117"/>
      <c r="D251" s="117"/>
      <c r="E251" s="59"/>
      <c r="F251" s="59"/>
      <c r="G251" s="59"/>
      <c r="H251" s="59"/>
      <c r="I251" s="59"/>
      <c r="J251" s="59"/>
      <c r="K251" s="59"/>
      <c r="L251" s="59"/>
      <c r="M251" s="59"/>
    </row>
    <row r="252" spans="1:13" ht="15.75">
      <c r="A252" s="117"/>
      <c r="B252" s="117"/>
      <c r="C252" s="117"/>
      <c r="D252" s="11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6"/>
      <c r="B255" s="127"/>
      <c r="C255" s="127"/>
      <c r="D255" s="127"/>
      <c r="E255" s="127"/>
      <c r="F255" s="131"/>
      <c r="G255" s="131"/>
      <c r="H255" s="126"/>
      <c r="I255" s="131"/>
      <c r="J255" s="131"/>
      <c r="K255" s="131"/>
      <c r="L255" s="55"/>
      <c r="M255" s="55"/>
    </row>
    <row r="256" spans="1:13" ht="15.75">
      <c r="A256" s="126"/>
      <c r="B256" s="127"/>
      <c r="C256" s="127"/>
      <c r="D256" s="127"/>
      <c r="E256" s="127"/>
      <c r="F256" s="131"/>
      <c r="G256" s="131"/>
      <c r="H256" s="126"/>
      <c r="I256" s="50"/>
      <c r="J256" s="128"/>
      <c r="K256" s="128"/>
      <c r="L256" s="128"/>
      <c r="M256" s="128"/>
    </row>
    <row r="257" spans="1:13" ht="15.75">
      <c r="A257" s="116"/>
      <c r="B257" s="117"/>
      <c r="C257" s="117"/>
      <c r="D257" s="117"/>
      <c r="E257" s="117"/>
      <c r="F257" s="119"/>
      <c r="G257" s="119"/>
      <c r="H257" s="54"/>
      <c r="I257" s="50"/>
      <c r="J257" s="128"/>
      <c r="K257" s="128"/>
      <c r="L257" s="128"/>
      <c r="M257" s="128"/>
    </row>
    <row r="258" spans="1:13" ht="15.75">
      <c r="A258" s="116"/>
      <c r="B258" s="117"/>
      <c r="C258" s="117"/>
      <c r="D258" s="117"/>
      <c r="E258" s="117"/>
      <c r="F258" s="118"/>
      <c r="G258" s="119"/>
      <c r="H258" s="56"/>
      <c r="I258" s="50"/>
      <c r="J258" s="50"/>
      <c r="K258" s="50"/>
      <c r="L258" s="112"/>
      <c r="M258" s="113"/>
    </row>
    <row r="259" spans="1:13" ht="15.75">
      <c r="A259" s="117"/>
      <c r="B259" s="117"/>
      <c r="C259" s="117"/>
      <c r="D259" s="117"/>
      <c r="E259" s="117"/>
      <c r="F259" s="119"/>
      <c r="G259" s="119"/>
      <c r="H259" s="56"/>
      <c r="I259" s="50"/>
      <c r="J259" s="114"/>
      <c r="K259" s="115"/>
      <c r="L259" s="112"/>
      <c r="M259" s="113"/>
    </row>
    <row r="260" spans="1:13" ht="15.75">
      <c r="A260" s="116"/>
      <c r="B260" s="117"/>
      <c r="C260" s="117"/>
      <c r="D260" s="117"/>
      <c r="E260" s="117"/>
      <c r="F260" s="118"/>
      <c r="G260" s="119"/>
      <c r="H260" s="56"/>
      <c r="I260" s="50"/>
      <c r="J260" s="50"/>
      <c r="K260" s="50"/>
      <c r="L260" s="112"/>
      <c r="M260" s="113"/>
    </row>
    <row r="261" spans="1:13" ht="15.75">
      <c r="A261" s="116"/>
      <c r="B261" s="117"/>
      <c r="C261" s="117"/>
      <c r="D261" s="117"/>
      <c r="E261" s="117"/>
      <c r="F261" s="118"/>
      <c r="G261" s="119"/>
      <c r="H261" s="56"/>
      <c r="I261" s="50"/>
      <c r="J261" s="50"/>
      <c r="K261" s="50"/>
      <c r="L261" s="91"/>
      <c r="M261" s="57"/>
    </row>
    <row r="262" spans="1:13" ht="15.75">
      <c r="A262" s="117"/>
      <c r="B262" s="117"/>
      <c r="C262" s="117"/>
      <c r="D262" s="117"/>
      <c r="E262" s="117"/>
      <c r="F262" s="119"/>
      <c r="G262" s="119"/>
      <c r="H262" s="56"/>
      <c r="I262" s="50"/>
      <c r="J262" s="114"/>
      <c r="K262" s="115"/>
      <c r="L262" s="112"/>
      <c r="M262" s="113"/>
    </row>
    <row r="263" spans="1:13" ht="15.75">
      <c r="A263" s="116"/>
      <c r="B263" s="117"/>
      <c r="C263" s="117"/>
      <c r="D263" s="117"/>
      <c r="E263" s="117"/>
      <c r="F263" s="118"/>
      <c r="G263" s="119"/>
      <c r="H263" s="56"/>
      <c r="I263" s="50"/>
      <c r="J263" s="50"/>
      <c r="K263" s="50"/>
      <c r="L263" s="112"/>
      <c r="M263" s="113"/>
    </row>
    <row r="264" spans="1:13" ht="15.75">
      <c r="A264" s="116"/>
      <c r="B264" s="117"/>
      <c r="C264" s="117"/>
      <c r="D264" s="117"/>
      <c r="E264" s="117"/>
      <c r="F264" s="118"/>
      <c r="G264" s="119"/>
      <c r="H264" s="56"/>
      <c r="I264" s="50"/>
      <c r="J264" s="50"/>
      <c r="K264" s="50"/>
      <c r="L264" s="91"/>
      <c r="M264" s="57"/>
    </row>
    <row r="265" spans="1:13" ht="15.75">
      <c r="A265" s="117"/>
      <c r="B265" s="117"/>
      <c r="C265" s="117"/>
      <c r="D265" s="117"/>
      <c r="E265" s="117"/>
      <c r="F265" s="119"/>
      <c r="G265" s="119"/>
      <c r="H265" s="56"/>
      <c r="I265" s="50"/>
      <c r="J265" s="114"/>
      <c r="K265" s="115"/>
      <c r="L265" s="112"/>
      <c r="M265" s="113"/>
    </row>
    <row r="266" spans="1:13" ht="15.75">
      <c r="A266" s="126"/>
      <c r="B266" s="127"/>
      <c r="C266" s="127"/>
      <c r="D266" s="127"/>
      <c r="E266" s="127"/>
      <c r="F266" s="118"/>
      <c r="G266" s="119"/>
      <c r="H266" s="56"/>
      <c r="I266" s="50"/>
      <c r="J266" s="50"/>
      <c r="K266" s="50"/>
      <c r="L266" s="112"/>
      <c r="M266" s="113"/>
    </row>
    <row r="267" spans="1:13" ht="15.75">
      <c r="A267" s="126"/>
      <c r="B267" s="127"/>
      <c r="C267" s="127"/>
      <c r="D267" s="127"/>
      <c r="E267" s="127"/>
      <c r="F267" s="118"/>
      <c r="G267" s="119"/>
      <c r="H267" s="56"/>
      <c r="I267" s="50"/>
      <c r="J267" s="50"/>
      <c r="K267" s="50"/>
      <c r="L267" s="91"/>
      <c r="M267" s="57"/>
    </row>
    <row r="268" spans="1:13" ht="15.75">
      <c r="A268" s="127"/>
      <c r="B268" s="127"/>
      <c r="C268" s="127"/>
      <c r="D268" s="127"/>
      <c r="E268" s="127"/>
      <c r="F268" s="119"/>
      <c r="G268" s="119"/>
      <c r="H268" s="56"/>
      <c r="I268" s="50"/>
      <c r="J268" s="114"/>
      <c r="K268" s="115"/>
      <c r="L268" s="112"/>
      <c r="M268" s="113"/>
    </row>
    <row r="269" spans="1:13" ht="15.75">
      <c r="A269" s="116"/>
      <c r="B269" s="117"/>
      <c r="C269" s="117"/>
      <c r="D269" s="117"/>
      <c r="E269" s="117"/>
      <c r="F269" s="118"/>
      <c r="G269" s="119"/>
      <c r="H269" s="56"/>
      <c r="I269" s="50"/>
      <c r="J269" s="50"/>
      <c r="K269" s="50"/>
      <c r="L269" s="112"/>
      <c r="M269" s="113"/>
    </row>
    <row r="270" spans="1:13" ht="15.75">
      <c r="A270" s="116"/>
      <c r="B270" s="117"/>
      <c r="C270" s="117"/>
      <c r="D270" s="117"/>
      <c r="E270" s="117"/>
      <c r="F270" s="118"/>
      <c r="G270" s="119"/>
      <c r="H270" s="56"/>
      <c r="I270" s="50"/>
      <c r="J270" s="50"/>
      <c r="K270" s="50"/>
      <c r="L270" s="91"/>
      <c r="M270" s="57"/>
    </row>
    <row r="271" spans="1:13" ht="15.75">
      <c r="A271" s="117"/>
      <c r="B271" s="117"/>
      <c r="C271" s="117"/>
      <c r="D271" s="117"/>
      <c r="E271" s="117"/>
      <c r="F271" s="119"/>
      <c r="G271" s="119"/>
      <c r="H271" s="56"/>
      <c r="I271" s="50"/>
      <c r="J271" s="114"/>
      <c r="K271" s="115"/>
      <c r="L271" s="112"/>
      <c r="M271" s="113"/>
    </row>
    <row r="272" spans="1:13" ht="15.75">
      <c r="A272" s="59"/>
      <c r="B272" s="59"/>
      <c r="C272" s="59"/>
      <c r="D272" s="59"/>
      <c r="E272" s="59"/>
      <c r="F272" s="59"/>
      <c r="G272" s="59"/>
      <c r="H272" s="59"/>
      <c r="I272" s="59"/>
      <c r="J272" s="110"/>
      <c r="K272" s="110"/>
      <c r="L272" s="111"/>
      <c r="M272" s="111"/>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0"/>
      <c r="M275" s="120"/>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0"/>
      <c r="M277" s="121"/>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1"/>
      <c r="G279" s="121"/>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76">
      <selection activeCell="E82" sqref="E82"/>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79" t="s">
        <v>9</v>
      </c>
      <c r="B1" s="179"/>
      <c r="C1" s="179"/>
      <c r="D1" s="179"/>
      <c r="E1" s="179"/>
      <c r="F1" s="179"/>
      <c r="G1" s="179"/>
      <c r="H1" s="179"/>
    </row>
    <row r="3" spans="1:8" s="3" customFormat="1" ht="70.5" customHeight="1">
      <c r="A3" s="194" t="s">
        <v>10</v>
      </c>
      <c r="B3" s="194" t="s">
        <v>11</v>
      </c>
      <c r="C3" s="195" t="s">
        <v>12</v>
      </c>
      <c r="D3" s="195" t="s">
        <v>13</v>
      </c>
      <c r="E3" s="194" t="s">
        <v>14</v>
      </c>
      <c r="F3" s="194"/>
      <c r="G3" s="194"/>
      <c r="H3" s="194"/>
    </row>
    <row r="4" spans="1:8" s="3" customFormat="1" ht="15">
      <c r="A4" s="194"/>
      <c r="B4" s="194"/>
      <c r="C4" s="195"/>
      <c r="D4" s="195"/>
      <c r="E4" s="17" t="s">
        <v>343</v>
      </c>
      <c r="F4" s="17" t="s">
        <v>342</v>
      </c>
      <c r="G4" s="17" t="s">
        <v>507</v>
      </c>
      <c r="H4" s="194" t="s">
        <v>18</v>
      </c>
    </row>
    <row r="5" spans="1:8" s="3" customFormat="1" ht="60.75" customHeight="1">
      <c r="A5" s="194"/>
      <c r="B5" s="194"/>
      <c r="C5" s="195"/>
      <c r="D5" s="195"/>
      <c r="E5" s="17" t="s">
        <v>15</v>
      </c>
      <c r="F5" s="17" t="s">
        <v>16</v>
      </c>
      <c r="G5" s="17" t="s">
        <v>17</v>
      </c>
      <c r="H5" s="194"/>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33910729.14</v>
      </c>
      <c r="F9" s="20">
        <f>F10+F14+F20+F22+F27+F30+F18</f>
        <v>31902782.66</v>
      </c>
      <c r="G9" s="20">
        <f>G10+G14+G20+G22+G27+G30+G18</f>
        <v>31902782.66</v>
      </c>
      <c r="H9" s="20">
        <f>H10+H14+H20+H22+H27+H30</f>
        <v>0</v>
      </c>
    </row>
    <row r="10" spans="1:8" ht="15.75">
      <c r="A10" s="14" t="s">
        <v>23</v>
      </c>
      <c r="B10" s="188">
        <v>1100</v>
      </c>
      <c r="C10" s="188">
        <v>120</v>
      </c>
      <c r="D10" s="188"/>
      <c r="E10" s="187"/>
      <c r="F10" s="187"/>
      <c r="G10" s="187"/>
      <c r="H10" s="189"/>
    </row>
    <row r="11" spans="1:8" ht="15.75">
      <c r="A11" s="14" t="s">
        <v>24</v>
      </c>
      <c r="B11" s="188"/>
      <c r="C11" s="188"/>
      <c r="D11" s="188"/>
      <c r="E11" s="187"/>
      <c r="F11" s="187"/>
      <c r="G11" s="187"/>
      <c r="H11" s="189"/>
    </row>
    <row r="12" spans="1:8" ht="15.75">
      <c r="A12" s="9" t="s">
        <v>23</v>
      </c>
      <c r="B12" s="188">
        <v>1110</v>
      </c>
      <c r="C12" s="188">
        <v>120</v>
      </c>
      <c r="D12" s="188"/>
      <c r="E12" s="187"/>
      <c r="F12" s="187"/>
      <c r="G12" s="187"/>
      <c r="H12" s="189"/>
    </row>
    <row r="13" spans="1:8" ht="47.25">
      <c r="A13" s="10" t="s">
        <v>25</v>
      </c>
      <c r="B13" s="188"/>
      <c r="C13" s="188"/>
      <c r="D13" s="188"/>
      <c r="E13" s="187"/>
      <c r="F13" s="187"/>
      <c r="G13" s="187"/>
      <c r="H13" s="189"/>
    </row>
    <row r="14" spans="1:8" ht="31.5">
      <c r="A14" s="7" t="s">
        <v>26</v>
      </c>
      <c r="B14" s="16">
        <v>1200</v>
      </c>
      <c r="C14" s="16">
        <v>130</v>
      </c>
      <c r="D14" s="16"/>
      <c r="E14" s="20">
        <f>E15</f>
        <v>31544106.42</v>
      </c>
      <c r="F14" s="20">
        <f>F15</f>
        <v>30495183.6</v>
      </c>
      <c r="G14" s="20">
        <f>G15</f>
        <v>30495183.6</v>
      </c>
      <c r="H14" s="7"/>
    </row>
    <row r="15" spans="1:8" ht="15.75">
      <c r="A15" s="14" t="s">
        <v>23</v>
      </c>
      <c r="B15" s="188">
        <v>1210</v>
      </c>
      <c r="C15" s="188">
        <v>130</v>
      </c>
      <c r="D15" s="188">
        <v>131</v>
      </c>
      <c r="E15" s="190">
        <v>31544106.42</v>
      </c>
      <c r="F15" s="190">
        <v>30495183.6</v>
      </c>
      <c r="G15" s="190">
        <v>30495183.6</v>
      </c>
      <c r="H15" s="181"/>
    </row>
    <row r="16" spans="1:8" ht="31.5">
      <c r="A16" s="14" t="s">
        <v>27</v>
      </c>
      <c r="B16" s="188"/>
      <c r="C16" s="188"/>
      <c r="D16" s="188"/>
      <c r="E16" s="191"/>
      <c r="F16" s="191"/>
      <c r="G16" s="191"/>
      <c r="H16" s="181"/>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1100517.66</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1266105.06</v>
      </c>
      <c r="F22" s="20">
        <f>F23</f>
        <v>307599.06</v>
      </c>
      <c r="G22" s="20">
        <f>G23</f>
        <v>307599.06</v>
      </c>
      <c r="H22" s="7"/>
    </row>
    <row r="23" spans="1:8" ht="15.75">
      <c r="A23" s="9" t="s">
        <v>23</v>
      </c>
      <c r="B23" s="188">
        <v>1410</v>
      </c>
      <c r="C23" s="188">
        <v>150</v>
      </c>
      <c r="D23" s="188">
        <v>152</v>
      </c>
      <c r="E23" s="187">
        <f>307599.06+948900+9606</f>
        <v>1266105.06</v>
      </c>
      <c r="F23" s="187">
        <v>307599.06</v>
      </c>
      <c r="G23" s="187">
        <v>307599.06</v>
      </c>
      <c r="H23" s="189"/>
    </row>
    <row r="24" spans="1:8" ht="15.75">
      <c r="A24" s="11" t="s">
        <v>33</v>
      </c>
      <c r="B24" s="188"/>
      <c r="C24" s="188"/>
      <c r="D24" s="188"/>
      <c r="E24" s="187"/>
      <c r="F24" s="187"/>
      <c r="G24" s="187"/>
      <c r="H24" s="189"/>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8">
        <v>1981</v>
      </c>
      <c r="C34" s="188">
        <v>510</v>
      </c>
      <c r="D34" s="188"/>
      <c r="E34" s="187"/>
      <c r="F34" s="187"/>
      <c r="G34" s="187"/>
      <c r="H34" s="181" t="s">
        <v>20</v>
      </c>
    </row>
    <row r="35" spans="1:8" ht="47.25">
      <c r="A35" s="14" t="s">
        <v>39</v>
      </c>
      <c r="B35" s="184"/>
      <c r="C35" s="184"/>
      <c r="D35" s="184"/>
      <c r="E35" s="190"/>
      <c r="F35" s="190"/>
      <c r="G35" s="190"/>
      <c r="H35" s="182"/>
    </row>
    <row r="36" spans="1:12" ht="15.75">
      <c r="A36" s="8" t="s">
        <v>40</v>
      </c>
      <c r="B36" s="18">
        <v>2000</v>
      </c>
      <c r="C36" s="16" t="s">
        <v>20</v>
      </c>
      <c r="D36" s="16"/>
      <c r="E36" s="20">
        <f>E37+E51+E59+E64+E70+E72</f>
        <v>33910729.13999999</v>
      </c>
      <c r="F36" s="20">
        <f>F37+F51+F59+F64+F70+F72</f>
        <v>31902782.659999996</v>
      </c>
      <c r="G36" s="20">
        <f>G37+G51+G59+G64+G70+G72</f>
        <v>31902782.659999996</v>
      </c>
      <c r="H36" s="7"/>
      <c r="J36" s="99">
        <f>E9-E36</f>
        <v>0</v>
      </c>
      <c r="K36" s="99">
        <f>F9-F36</f>
        <v>0</v>
      </c>
      <c r="L36" s="99">
        <f>G9-G36</f>
        <v>0</v>
      </c>
    </row>
    <row r="37" spans="1:8" ht="15.75">
      <c r="A37" s="9" t="s">
        <v>23</v>
      </c>
      <c r="B37" s="188">
        <v>2100</v>
      </c>
      <c r="C37" s="188" t="s">
        <v>20</v>
      </c>
      <c r="D37" s="188"/>
      <c r="E37" s="187">
        <f>E39+E40+E41+E42+E44</f>
        <v>25603724.289999995</v>
      </c>
      <c r="F37" s="187">
        <f>F39+F40+F41+F42+F44</f>
        <v>24560018.769999996</v>
      </c>
      <c r="G37" s="187">
        <f>G39+G40+G41+G42+G44</f>
        <v>24560018.769999996</v>
      </c>
      <c r="H37" s="181" t="s">
        <v>20</v>
      </c>
    </row>
    <row r="38" spans="1:8" ht="15.75">
      <c r="A38" s="10" t="s">
        <v>41</v>
      </c>
      <c r="B38" s="188"/>
      <c r="C38" s="188"/>
      <c r="D38" s="188"/>
      <c r="E38" s="187"/>
      <c r="F38" s="187"/>
      <c r="G38" s="187"/>
      <c r="H38" s="181"/>
    </row>
    <row r="39" spans="1:8" ht="15.75">
      <c r="A39" s="9" t="s">
        <v>23</v>
      </c>
      <c r="B39" s="188">
        <v>2110</v>
      </c>
      <c r="C39" s="188">
        <v>111</v>
      </c>
      <c r="D39" s="16">
        <v>211</v>
      </c>
      <c r="E39" s="20">
        <f>4815886.79+5447232.73+8380611.49+237093.82+126000+78237.96+160464.83+313799.22-113978.7</f>
        <v>19445348.139999997</v>
      </c>
      <c r="F39" s="20">
        <f>4815886.79+5447232.73+8380611.49</f>
        <v>18643731.009999998</v>
      </c>
      <c r="G39" s="20">
        <f>4815886.79+5447232.73+8380611.49</f>
        <v>18643731.009999998</v>
      </c>
      <c r="H39" s="181" t="s">
        <v>20</v>
      </c>
    </row>
    <row r="40" spans="1:8" ht="15.75">
      <c r="A40" s="10" t="s">
        <v>42</v>
      </c>
      <c r="B40" s="188"/>
      <c r="C40" s="188"/>
      <c r="D40" s="16">
        <v>260</v>
      </c>
      <c r="E40" s="20">
        <v>104325</v>
      </c>
      <c r="F40" s="20">
        <f>50000+44000+10000</f>
        <v>104000</v>
      </c>
      <c r="G40" s="20">
        <f>50000+44000+10000</f>
        <v>104000</v>
      </c>
      <c r="H40" s="181"/>
    </row>
    <row r="41" spans="1:8" ht="15.75">
      <c r="A41" s="182" t="s">
        <v>43</v>
      </c>
      <c r="B41" s="184">
        <v>2120</v>
      </c>
      <c r="C41" s="184">
        <v>112</v>
      </c>
      <c r="D41" s="16">
        <v>260</v>
      </c>
      <c r="E41" s="20">
        <v>1106</v>
      </c>
      <c r="F41" s="20">
        <f>1106+325</f>
        <v>1431</v>
      </c>
      <c r="G41" s="20">
        <f>1106+325</f>
        <v>1431</v>
      </c>
      <c r="H41" s="6"/>
    </row>
    <row r="42" spans="1:8" ht="15.75">
      <c r="A42" s="183"/>
      <c r="B42" s="185"/>
      <c r="C42" s="185"/>
      <c r="D42" s="16">
        <v>214</v>
      </c>
      <c r="E42" s="20">
        <f>20000+100000+60450</f>
        <v>180450</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2530944.67+1645064.28+1454397.81+71602.34+38052+23627.87+48460.38+94767.37-34421.57</f>
        <v>5872495.149999999</v>
      </c>
      <c r="F44" s="20">
        <f>2530944.67+1645064.28+1454397.81</f>
        <v>5630406.76</v>
      </c>
      <c r="G44" s="20">
        <f>2530944.67+1645064.28+1454397.81</f>
        <v>5630406.76</v>
      </c>
      <c r="H44" s="6" t="s">
        <v>20</v>
      </c>
    </row>
    <row r="45" spans="1:8" ht="15.75">
      <c r="A45" s="9" t="s">
        <v>23</v>
      </c>
      <c r="B45" s="188">
        <v>2141</v>
      </c>
      <c r="C45" s="188">
        <v>119</v>
      </c>
      <c r="D45" s="188"/>
      <c r="E45" s="187"/>
      <c r="F45" s="187"/>
      <c r="G45" s="187"/>
      <c r="H45" s="181" t="s">
        <v>20</v>
      </c>
    </row>
    <row r="46" spans="1:8" ht="15.75">
      <c r="A46" s="10" t="s">
        <v>46</v>
      </c>
      <c r="B46" s="188"/>
      <c r="C46" s="188"/>
      <c r="D46" s="188"/>
      <c r="E46" s="187"/>
      <c r="F46" s="187"/>
      <c r="G46" s="187"/>
      <c r="H46" s="181"/>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8">
        <v>2181</v>
      </c>
      <c r="C49" s="188">
        <v>139</v>
      </c>
      <c r="D49" s="188"/>
      <c r="E49" s="187"/>
      <c r="F49" s="187"/>
      <c r="G49" s="187"/>
      <c r="H49" s="181" t="s">
        <v>20</v>
      </c>
    </row>
    <row r="50" spans="1:8" ht="15.75">
      <c r="A50" s="10" t="s">
        <v>49</v>
      </c>
      <c r="B50" s="188"/>
      <c r="C50" s="188"/>
      <c r="D50" s="188"/>
      <c r="E50" s="187"/>
      <c r="F50" s="187"/>
      <c r="G50" s="187"/>
      <c r="H50" s="181"/>
    </row>
    <row r="51" spans="1:8" ht="18" customHeight="1">
      <c r="A51" s="14" t="s">
        <v>50</v>
      </c>
      <c r="B51" s="16">
        <v>2200</v>
      </c>
      <c r="C51" s="16">
        <v>300</v>
      </c>
      <c r="D51" s="16"/>
      <c r="E51" s="20">
        <f>E52</f>
        <v>0</v>
      </c>
      <c r="F51" s="20">
        <f>F52</f>
        <v>0</v>
      </c>
      <c r="G51" s="20">
        <f>G52</f>
        <v>0</v>
      </c>
      <c r="H51" s="6" t="s">
        <v>20</v>
      </c>
    </row>
    <row r="52" spans="1:8" ht="15.75">
      <c r="A52" s="9" t="s">
        <v>23</v>
      </c>
      <c r="B52" s="188">
        <v>2210</v>
      </c>
      <c r="C52" s="188">
        <v>320</v>
      </c>
      <c r="D52" s="188"/>
      <c r="E52" s="187">
        <f>E54</f>
        <v>0</v>
      </c>
      <c r="F52" s="187"/>
      <c r="G52" s="187"/>
      <c r="H52" s="181" t="s">
        <v>20</v>
      </c>
    </row>
    <row r="53" spans="1:8" ht="31.5">
      <c r="A53" s="10" t="s">
        <v>51</v>
      </c>
      <c r="B53" s="188"/>
      <c r="C53" s="188"/>
      <c r="D53" s="188"/>
      <c r="E53" s="187"/>
      <c r="F53" s="187"/>
      <c r="G53" s="187"/>
      <c r="H53" s="181"/>
    </row>
    <row r="54" spans="1:8" ht="15.75">
      <c r="A54" s="9" t="s">
        <v>38</v>
      </c>
      <c r="B54" s="188">
        <v>2211</v>
      </c>
      <c r="C54" s="188">
        <v>321</v>
      </c>
      <c r="D54" s="188"/>
      <c r="E54" s="187">
        <f>28889.09-28889.09</f>
        <v>0</v>
      </c>
      <c r="F54" s="187"/>
      <c r="G54" s="187"/>
      <c r="H54" s="181" t="s">
        <v>20</v>
      </c>
    </row>
    <row r="55" spans="1:8" ht="47.25">
      <c r="A55" s="10" t="s">
        <v>52</v>
      </c>
      <c r="B55" s="188"/>
      <c r="C55" s="188"/>
      <c r="D55" s="188"/>
      <c r="E55" s="187"/>
      <c r="F55" s="187"/>
      <c r="G55" s="187"/>
      <c r="H55" s="181"/>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6344.74</v>
      </c>
      <c r="F59" s="20">
        <f>F60+F62+F63</f>
        <v>0</v>
      </c>
      <c r="G59" s="20">
        <f>G60+G62+G63</f>
        <v>0</v>
      </c>
      <c r="H59" s="6" t="s">
        <v>20</v>
      </c>
    </row>
    <row r="60" spans="1:8" ht="15.75">
      <c r="A60" s="14" t="s">
        <v>38</v>
      </c>
      <c r="B60" s="188">
        <v>2310</v>
      </c>
      <c r="C60" s="188">
        <v>851</v>
      </c>
      <c r="D60" s="188"/>
      <c r="E60" s="187"/>
      <c r="F60" s="187"/>
      <c r="G60" s="187"/>
      <c r="H60" s="181" t="s">
        <v>20</v>
      </c>
    </row>
    <row r="61" spans="1:8" ht="31.5">
      <c r="A61" s="14" t="s">
        <v>57</v>
      </c>
      <c r="B61" s="188"/>
      <c r="C61" s="188"/>
      <c r="D61" s="188"/>
      <c r="E61" s="187"/>
      <c r="F61" s="187"/>
      <c r="G61" s="187"/>
      <c r="H61" s="181"/>
    </row>
    <row r="62" spans="1:8" ht="47.25">
      <c r="A62" s="7" t="s">
        <v>58</v>
      </c>
      <c r="B62" s="16">
        <v>2320</v>
      </c>
      <c r="C62" s="16">
        <v>852</v>
      </c>
      <c r="D62" s="16"/>
      <c r="E62" s="20">
        <v>6252.99</v>
      </c>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8">
        <v>2410</v>
      </c>
      <c r="C65" s="188">
        <v>613</v>
      </c>
      <c r="D65" s="188"/>
      <c r="E65" s="187"/>
      <c r="F65" s="187"/>
      <c r="G65" s="187"/>
      <c r="H65" s="181" t="s">
        <v>20</v>
      </c>
    </row>
    <row r="66" spans="1:8" ht="31.5">
      <c r="A66" s="14" t="s">
        <v>61</v>
      </c>
      <c r="B66" s="188"/>
      <c r="C66" s="188"/>
      <c r="D66" s="188"/>
      <c r="E66" s="187"/>
      <c r="F66" s="187"/>
      <c r="G66" s="187"/>
      <c r="H66" s="181"/>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8300660.109999999</v>
      </c>
      <c r="F72" s="20">
        <f>F73+F75+F76+F89</f>
        <v>7342763.889999999</v>
      </c>
      <c r="G72" s="20">
        <f>G73+G75+G76+G89</f>
        <v>7342763.889999999</v>
      </c>
      <c r="H72" s="7"/>
    </row>
    <row r="73" spans="1:8" ht="15.75">
      <c r="A73" s="9" t="s">
        <v>23</v>
      </c>
      <c r="B73" s="188">
        <v>2610</v>
      </c>
      <c r="C73" s="188">
        <v>241</v>
      </c>
      <c r="D73" s="188"/>
      <c r="E73" s="187"/>
      <c r="F73" s="187"/>
      <c r="G73" s="187"/>
      <c r="H73" s="189"/>
    </row>
    <row r="74" spans="1:8" ht="31.5">
      <c r="A74" s="10" t="s">
        <v>68</v>
      </c>
      <c r="B74" s="188"/>
      <c r="C74" s="188"/>
      <c r="D74" s="188"/>
      <c r="E74" s="187"/>
      <c r="F74" s="187"/>
      <c r="G74" s="187"/>
      <c r="H74" s="189"/>
    </row>
    <row r="75" spans="1:8" ht="47.25">
      <c r="A75" s="7" t="s">
        <v>69</v>
      </c>
      <c r="B75" s="16">
        <v>2630</v>
      </c>
      <c r="C75" s="16">
        <v>243</v>
      </c>
      <c r="D75" s="16"/>
      <c r="E75" s="20"/>
      <c r="F75" s="20"/>
      <c r="G75" s="20"/>
      <c r="H75" s="7"/>
    </row>
    <row r="76" spans="1:8" ht="15.75">
      <c r="A76" s="7" t="s">
        <v>70</v>
      </c>
      <c r="B76" s="16">
        <v>2640</v>
      </c>
      <c r="C76" s="184">
        <v>244</v>
      </c>
      <c r="D76" s="16"/>
      <c r="E76" s="20">
        <f>E78+E79+E80+E81+E82+E83+E84+E85+E86+E87+E88</f>
        <v>5237075.079999999</v>
      </c>
      <c r="F76" s="20">
        <f>F78+F79+F80+F81+F82+F83+F84+F85+F86+F87+F88</f>
        <v>4279178.859999999</v>
      </c>
      <c r="G76" s="20">
        <f>G78+G79+G80+G81+G82+G83+G84+G85+G86+G87+G88</f>
        <v>4279178.859999999</v>
      </c>
      <c r="H76" s="7"/>
    </row>
    <row r="77" spans="1:8" ht="15.75">
      <c r="A77" s="7" t="s">
        <v>38</v>
      </c>
      <c r="B77" s="16"/>
      <c r="C77" s="186"/>
      <c r="D77" s="16"/>
      <c r="E77" s="20"/>
      <c r="F77" s="20"/>
      <c r="G77" s="20"/>
      <c r="H77" s="7"/>
    </row>
    <row r="78" spans="1:8" ht="15.75">
      <c r="A78" s="7" t="s">
        <v>71</v>
      </c>
      <c r="B78" s="16" t="s">
        <v>72</v>
      </c>
      <c r="C78" s="186"/>
      <c r="D78" s="16">
        <v>221</v>
      </c>
      <c r="E78" s="20">
        <f>21960+95076+4675.72</f>
        <v>121711.72</v>
      </c>
      <c r="F78" s="20">
        <f>21960+95076</f>
        <v>117036</v>
      </c>
      <c r="G78" s="20">
        <f>21960+95076</f>
        <v>117036</v>
      </c>
      <c r="H78" s="7"/>
    </row>
    <row r="79" spans="1:8" ht="15.75">
      <c r="A79" s="7" t="s">
        <v>73</v>
      </c>
      <c r="B79" s="16" t="s">
        <v>74</v>
      </c>
      <c r="C79" s="186"/>
      <c r="D79" s="16">
        <v>222</v>
      </c>
      <c r="E79" s="20">
        <v>0</v>
      </c>
      <c r="F79" s="20">
        <v>0</v>
      </c>
      <c r="G79" s="20">
        <v>0</v>
      </c>
      <c r="H79" s="7"/>
    </row>
    <row r="80" spans="1:8" ht="15.75">
      <c r="A80" s="7" t="s">
        <v>75</v>
      </c>
      <c r="B80" s="16" t="s">
        <v>76</v>
      </c>
      <c r="C80" s="186"/>
      <c r="D80" s="16">
        <v>223</v>
      </c>
      <c r="E80" s="20">
        <f>162239.58+149100+48546.93</f>
        <v>359886.50999999995</v>
      </c>
      <c r="F80" s="20">
        <f>162239.58+149100+48546.93</f>
        <v>359886.50999999995</v>
      </c>
      <c r="G80" s="20">
        <f>162239.58+149100+48546.93</f>
        <v>359886.50999999995</v>
      </c>
      <c r="H80" s="7"/>
    </row>
    <row r="81" spans="1:8" ht="15.75">
      <c r="A81" s="7" t="s">
        <v>77</v>
      </c>
      <c r="B81" s="16" t="s">
        <v>78</v>
      </c>
      <c r="C81" s="186"/>
      <c r="D81" s="16">
        <v>224</v>
      </c>
      <c r="E81" s="20">
        <v>0</v>
      </c>
      <c r="F81" s="20">
        <v>0</v>
      </c>
      <c r="G81" s="20">
        <v>0</v>
      </c>
      <c r="H81" s="7"/>
    </row>
    <row r="82" spans="1:8" ht="15.75">
      <c r="A82" s="7" t="s">
        <v>79</v>
      </c>
      <c r="B82" s="16" t="s">
        <v>80</v>
      </c>
      <c r="C82" s="186"/>
      <c r="D82" s="16">
        <v>225</v>
      </c>
      <c r="E82" s="20">
        <f>140000+5600+12000+948900+9606</f>
        <v>1116106</v>
      </c>
      <c r="F82" s="20">
        <f>140000+5600+12000</f>
        <v>157600</v>
      </c>
      <c r="G82" s="20">
        <f>140000+5600+12000</f>
        <v>157600</v>
      </c>
      <c r="H82" s="7"/>
    </row>
    <row r="83" spans="1:8" ht="15.75">
      <c r="A83" s="7" t="s">
        <v>81</v>
      </c>
      <c r="B83" s="16" t="s">
        <v>82</v>
      </c>
      <c r="C83" s="186"/>
      <c r="D83" s="16">
        <v>227</v>
      </c>
      <c r="E83" s="20"/>
      <c r="F83" s="20">
        <v>0</v>
      </c>
      <c r="G83" s="20">
        <v>0</v>
      </c>
      <c r="H83" s="7"/>
    </row>
    <row r="84" spans="1:8" ht="15.75">
      <c r="A84" s="7" t="s">
        <v>83</v>
      </c>
      <c r="B84" s="16" t="s">
        <v>84</v>
      </c>
      <c r="C84" s="186"/>
      <c r="D84" s="184">
        <v>226</v>
      </c>
      <c r="E84" s="20"/>
      <c r="F84" s="20"/>
      <c r="G84" s="20"/>
      <c r="H84" s="7"/>
    </row>
    <row r="85" spans="1:8" ht="15.75">
      <c r="A85" s="7" t="s">
        <v>85</v>
      </c>
      <c r="B85" s="16" t="s">
        <v>86</v>
      </c>
      <c r="C85" s="186"/>
      <c r="D85" s="185"/>
      <c r="E85" s="20">
        <f>68370+61875+40135+33896.37</f>
        <v>204276.37</v>
      </c>
      <c r="F85" s="20">
        <f>68370+61875+40135</f>
        <v>170380</v>
      </c>
      <c r="G85" s="20">
        <f>68370+61875+40135</f>
        <v>170380</v>
      </c>
      <c r="H85" s="7"/>
    </row>
    <row r="86" spans="1:8" ht="18" customHeight="1">
      <c r="A86" s="7" t="s">
        <v>87</v>
      </c>
      <c r="B86" s="16" t="s">
        <v>88</v>
      </c>
      <c r="C86" s="186"/>
      <c r="D86" s="16">
        <v>310</v>
      </c>
      <c r="E86" s="20">
        <f>75000+425.91</f>
        <v>75425.91</v>
      </c>
      <c r="F86" s="20">
        <v>75000</v>
      </c>
      <c r="G86" s="20">
        <v>75000</v>
      </c>
      <c r="H86" s="7"/>
    </row>
    <row r="87" spans="1:10" ht="16.5" customHeight="1">
      <c r="A87" s="192" t="s">
        <v>89</v>
      </c>
      <c r="B87" s="184" t="s">
        <v>90</v>
      </c>
      <c r="C87" s="186"/>
      <c r="D87" s="16">
        <v>340</v>
      </c>
      <c r="E87" s="20">
        <f>2058574.92+75994.57+37557.8+127149.06+1100000-33896.37+541.58-6252.99</f>
        <v>3359668.5699999994</v>
      </c>
      <c r="F87" s="20">
        <f>2058574.92+75994.57+37557.8+127149.06+1100000</f>
        <v>3399276.3499999996</v>
      </c>
      <c r="G87" s="20">
        <f>2058574.92+75994.57+37557.8+127149.06+1100000</f>
        <v>3399276.3499999996</v>
      </c>
      <c r="H87" s="7"/>
      <c r="J87" s="99"/>
    </row>
    <row r="88" spans="1:8" ht="16.5" customHeight="1">
      <c r="A88" s="193"/>
      <c r="B88" s="185"/>
      <c r="C88" s="185"/>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8">
        <v>2661</v>
      </c>
      <c r="C91" s="188">
        <v>406</v>
      </c>
      <c r="D91" s="188"/>
      <c r="E91" s="187"/>
      <c r="F91" s="187"/>
      <c r="G91" s="187"/>
      <c r="H91" s="189"/>
    </row>
    <row r="92" spans="1:8" ht="31.5">
      <c r="A92" s="10" t="s">
        <v>92</v>
      </c>
      <c r="B92" s="188"/>
      <c r="C92" s="188"/>
      <c r="D92" s="188"/>
      <c r="E92" s="187"/>
      <c r="F92" s="187"/>
      <c r="G92" s="187"/>
      <c r="H92" s="189"/>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8">
        <v>3010</v>
      </c>
      <c r="C95" s="188"/>
      <c r="D95" s="188"/>
      <c r="E95" s="187"/>
      <c r="F95" s="187"/>
      <c r="G95" s="187"/>
      <c r="H95" s="181" t="s">
        <v>20</v>
      </c>
    </row>
    <row r="96" spans="1:8" ht="15.75">
      <c r="A96" s="24" t="s">
        <v>94</v>
      </c>
      <c r="B96" s="188"/>
      <c r="C96" s="188"/>
      <c r="D96" s="188"/>
      <c r="E96" s="187"/>
      <c r="F96" s="187"/>
      <c r="G96" s="187"/>
      <c r="H96" s="181"/>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8">
        <v>4010</v>
      </c>
      <c r="C100" s="188">
        <v>610</v>
      </c>
      <c r="D100" s="188"/>
      <c r="E100" s="187"/>
      <c r="F100" s="187"/>
      <c r="G100" s="187"/>
      <c r="H100" s="181" t="s">
        <v>20</v>
      </c>
    </row>
    <row r="101" spans="1:8" ht="15.75">
      <c r="A101" s="10" t="s">
        <v>98</v>
      </c>
      <c r="B101" s="188"/>
      <c r="C101" s="188"/>
      <c r="D101" s="188"/>
      <c r="E101" s="187"/>
      <c r="F101" s="187"/>
      <c r="G101" s="187"/>
      <c r="H101" s="181"/>
    </row>
    <row r="102" ht="15.75">
      <c r="A102" s="5"/>
    </row>
    <row r="103" spans="1:8" ht="15.75">
      <c r="A103" s="180" t="s">
        <v>99</v>
      </c>
      <c r="B103" s="180"/>
      <c r="C103" s="180"/>
      <c r="D103" s="180"/>
      <c r="E103" s="180"/>
      <c r="F103" s="180"/>
      <c r="G103" s="180"/>
      <c r="H103" s="180"/>
    </row>
    <row r="104" spans="1:8" ht="15.75">
      <c r="A104" s="180" t="s">
        <v>100</v>
      </c>
      <c r="B104" s="180"/>
      <c r="C104" s="180"/>
      <c r="D104" s="180"/>
      <c r="E104" s="180"/>
      <c r="F104" s="180"/>
      <c r="G104" s="180"/>
      <c r="H104" s="180"/>
    </row>
    <row r="105" spans="1:8" ht="15.75">
      <c r="A105" s="178" t="s">
        <v>101</v>
      </c>
      <c r="B105" s="178"/>
      <c r="C105" s="178"/>
      <c r="D105" s="178"/>
      <c r="E105" s="178"/>
      <c r="F105" s="178"/>
      <c r="G105" s="178"/>
      <c r="H105" s="178"/>
    </row>
    <row r="106" spans="1:8" ht="18" customHeight="1">
      <c r="A106" s="180" t="s">
        <v>305</v>
      </c>
      <c r="B106" s="180"/>
      <c r="C106" s="180"/>
      <c r="D106" s="180"/>
      <c r="E106" s="180"/>
      <c r="F106" s="180"/>
      <c r="G106" s="180"/>
      <c r="H106" s="180"/>
    </row>
    <row r="107" spans="1:8" ht="27.75" customHeight="1">
      <c r="A107" s="178" t="s">
        <v>102</v>
      </c>
      <c r="B107" s="178"/>
      <c r="C107" s="178"/>
      <c r="D107" s="178"/>
      <c r="E107" s="178"/>
      <c r="F107" s="178"/>
      <c r="G107" s="178"/>
      <c r="H107" s="178"/>
    </row>
    <row r="108" spans="1:8" ht="15.75">
      <c r="A108" s="180" t="s">
        <v>306</v>
      </c>
      <c r="B108" s="180"/>
      <c r="C108" s="180"/>
      <c r="D108" s="180"/>
      <c r="E108" s="180"/>
      <c r="F108" s="180"/>
      <c r="G108" s="180"/>
      <c r="H108" s="180"/>
    </row>
    <row r="109" spans="1:8" ht="27.75" customHeight="1">
      <c r="A109" s="180" t="s">
        <v>307</v>
      </c>
      <c r="B109" s="180"/>
      <c r="C109" s="180"/>
      <c r="D109" s="180"/>
      <c r="E109" s="180"/>
      <c r="F109" s="180"/>
      <c r="G109" s="180"/>
      <c r="H109" s="180"/>
    </row>
    <row r="110" spans="1:8" ht="26.25" customHeight="1">
      <c r="A110" s="178" t="s">
        <v>103</v>
      </c>
      <c r="B110" s="178"/>
      <c r="C110" s="178"/>
      <c r="D110" s="178"/>
      <c r="E110" s="178"/>
      <c r="F110" s="178"/>
      <c r="G110" s="178"/>
      <c r="H110" s="178"/>
    </row>
    <row r="111" spans="1:8" ht="41.25" customHeight="1">
      <c r="A111" s="177" t="s">
        <v>0</v>
      </c>
      <c r="B111" s="177"/>
      <c r="C111" s="177"/>
      <c r="D111" s="177"/>
      <c r="E111" s="177"/>
      <c r="F111" s="177"/>
      <c r="G111" s="177"/>
      <c r="H111" s="177"/>
    </row>
    <row r="112" spans="1:8" ht="48" customHeight="1">
      <c r="A112" s="177" t="s">
        <v>1</v>
      </c>
      <c r="B112" s="177"/>
      <c r="C112" s="177"/>
      <c r="D112" s="177"/>
      <c r="E112" s="177"/>
      <c r="F112" s="177"/>
      <c r="G112" s="177"/>
      <c r="H112" s="177"/>
    </row>
    <row r="113" spans="1:8" ht="51" customHeight="1">
      <c r="A113" s="177" t="s">
        <v>104</v>
      </c>
      <c r="B113" s="177"/>
      <c r="C113" s="177"/>
      <c r="D113" s="177"/>
      <c r="E113" s="177"/>
      <c r="F113" s="177"/>
      <c r="G113" s="177"/>
      <c r="H113" s="177"/>
    </row>
    <row r="114" spans="1:8" ht="27.75" customHeight="1">
      <c r="A114" s="177" t="s">
        <v>2</v>
      </c>
      <c r="B114" s="177"/>
      <c r="C114" s="177"/>
      <c r="D114" s="177"/>
      <c r="E114" s="177"/>
      <c r="F114" s="177"/>
      <c r="G114" s="177"/>
      <c r="H114" s="177"/>
    </row>
    <row r="115" spans="1:8" ht="15.75">
      <c r="A115" s="177" t="s">
        <v>105</v>
      </c>
      <c r="B115" s="177"/>
      <c r="C115" s="177"/>
      <c r="D115" s="177"/>
      <c r="E115" s="177"/>
      <c r="F115" s="177"/>
      <c r="G115" s="177"/>
      <c r="H115" s="177"/>
    </row>
    <row r="116" spans="1:8" ht="51.75" customHeight="1">
      <c r="A116" s="177" t="s">
        <v>106</v>
      </c>
      <c r="B116" s="177"/>
      <c r="C116" s="177"/>
      <c r="D116" s="177"/>
      <c r="E116" s="177"/>
      <c r="F116" s="177"/>
      <c r="G116" s="177"/>
      <c r="H116" s="177"/>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D84:D85"/>
    <mergeCell ref="A87:A88"/>
    <mergeCell ref="B87:B88"/>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49:G50"/>
    <mergeCell ref="H49:H50"/>
    <mergeCell ref="B45:B46"/>
    <mergeCell ref="C45:C46"/>
    <mergeCell ref="D45:D46"/>
    <mergeCell ref="E45:E46"/>
    <mergeCell ref="F45:F46"/>
    <mergeCell ref="G45:G46"/>
    <mergeCell ref="D52:D53"/>
    <mergeCell ref="E52:E53"/>
    <mergeCell ref="F52:F53"/>
    <mergeCell ref="G52:G53"/>
    <mergeCell ref="H45:H46"/>
    <mergeCell ref="B49:B50"/>
    <mergeCell ref="C49:C50"/>
    <mergeCell ref="D49:D50"/>
    <mergeCell ref="E49:E50"/>
    <mergeCell ref="F49:F50"/>
    <mergeCell ref="H52:H53"/>
    <mergeCell ref="B54:B55"/>
    <mergeCell ref="C54:C55"/>
    <mergeCell ref="D54:D55"/>
    <mergeCell ref="E54:E55"/>
    <mergeCell ref="F54:F55"/>
    <mergeCell ref="G54:G55"/>
    <mergeCell ref="H54:H55"/>
    <mergeCell ref="B52:B53"/>
    <mergeCell ref="C52:C53"/>
    <mergeCell ref="B60:B61"/>
    <mergeCell ref="C60:C61"/>
    <mergeCell ref="D60:D61"/>
    <mergeCell ref="E60:E61"/>
    <mergeCell ref="F60:F61"/>
    <mergeCell ref="G60:G61"/>
    <mergeCell ref="B65:B66"/>
    <mergeCell ref="C65:C66"/>
    <mergeCell ref="D65:D66"/>
    <mergeCell ref="E65:E66"/>
    <mergeCell ref="F65:F66"/>
    <mergeCell ref="G65:G66"/>
    <mergeCell ref="C73:C74"/>
    <mergeCell ref="D73:D74"/>
    <mergeCell ref="E73:E74"/>
    <mergeCell ref="F73:F74"/>
    <mergeCell ref="G73:G74"/>
    <mergeCell ref="H60:H61"/>
    <mergeCell ref="H65:H66"/>
    <mergeCell ref="D100:D101"/>
    <mergeCell ref="H73:H74"/>
    <mergeCell ref="B91:B92"/>
    <mergeCell ref="C91:C92"/>
    <mergeCell ref="D91:D92"/>
    <mergeCell ref="E91:E92"/>
    <mergeCell ref="F91:F92"/>
    <mergeCell ref="G91:G92"/>
    <mergeCell ref="H91:H92"/>
    <mergeCell ref="B73:B74"/>
    <mergeCell ref="B95:B96"/>
    <mergeCell ref="C95:C96"/>
    <mergeCell ref="D95:D96"/>
    <mergeCell ref="E95:E96"/>
    <mergeCell ref="F95:F96"/>
    <mergeCell ref="G95:G96"/>
    <mergeCell ref="F100:F101"/>
    <mergeCell ref="G100:G101"/>
    <mergeCell ref="A114:H114"/>
    <mergeCell ref="A106:H106"/>
    <mergeCell ref="A107:H107"/>
    <mergeCell ref="A108:H108"/>
    <mergeCell ref="A109:H109"/>
    <mergeCell ref="H100:H101"/>
    <mergeCell ref="B100:B101"/>
    <mergeCell ref="C100:C101"/>
    <mergeCell ref="A1:H1"/>
    <mergeCell ref="A103:H103"/>
    <mergeCell ref="A104:H104"/>
    <mergeCell ref="A105:H105"/>
    <mergeCell ref="H95:H96"/>
    <mergeCell ref="A41:A42"/>
    <mergeCell ref="B41:B42"/>
    <mergeCell ref="C41:C42"/>
    <mergeCell ref="C76:C88"/>
    <mergeCell ref="E100:E101"/>
    <mergeCell ref="A115:H115"/>
    <mergeCell ref="A116:H116"/>
    <mergeCell ref="A110:H110"/>
    <mergeCell ref="A111:H111"/>
    <mergeCell ref="A112:H112"/>
    <mergeCell ref="A113:H113"/>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70"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79" t="s">
        <v>107</v>
      </c>
      <c r="B1" s="179"/>
      <c r="C1" s="179"/>
      <c r="D1" s="179"/>
      <c r="E1" s="179"/>
      <c r="F1" s="179"/>
      <c r="G1" s="179"/>
      <c r="H1" s="179"/>
      <c r="I1" s="179"/>
    </row>
    <row r="2" spans="1:9" ht="15.75">
      <c r="A2" s="212" t="s">
        <v>108</v>
      </c>
      <c r="B2" s="212"/>
      <c r="C2" s="212"/>
      <c r="D2" s="212"/>
      <c r="E2" s="212"/>
      <c r="F2" s="212"/>
      <c r="G2" s="212"/>
      <c r="H2" s="212"/>
      <c r="I2" s="212"/>
    </row>
    <row r="3" ht="7.5" customHeight="1">
      <c r="A3" s="5"/>
    </row>
    <row r="4" spans="1:9" s="22" customFormat="1" ht="73.5" customHeight="1">
      <c r="A4" s="194" t="s">
        <v>109</v>
      </c>
      <c r="B4" s="194" t="s">
        <v>10</v>
      </c>
      <c r="C4" s="194" t="s">
        <v>110</v>
      </c>
      <c r="D4" s="194" t="s">
        <v>111</v>
      </c>
      <c r="E4" s="200" t="s">
        <v>112</v>
      </c>
      <c r="F4" s="194" t="s">
        <v>113</v>
      </c>
      <c r="G4" s="194"/>
      <c r="H4" s="194"/>
      <c r="I4" s="194"/>
    </row>
    <row r="5" spans="1:9" s="22" customFormat="1" ht="15">
      <c r="A5" s="194"/>
      <c r="B5" s="194"/>
      <c r="C5" s="194"/>
      <c r="D5" s="194"/>
      <c r="E5" s="200"/>
      <c r="F5" s="17" t="s">
        <v>343</v>
      </c>
      <c r="G5" s="17" t="s">
        <v>342</v>
      </c>
      <c r="H5" s="17" t="s">
        <v>507</v>
      </c>
      <c r="I5" s="194" t="s">
        <v>18</v>
      </c>
    </row>
    <row r="6" spans="1:9" s="22" customFormat="1" ht="45">
      <c r="A6" s="194"/>
      <c r="B6" s="194"/>
      <c r="C6" s="194"/>
      <c r="D6" s="194"/>
      <c r="E6" s="200"/>
      <c r="F6" s="17" t="s">
        <v>114</v>
      </c>
      <c r="G6" s="17" t="s">
        <v>115</v>
      </c>
      <c r="H6" s="17" t="s">
        <v>116</v>
      </c>
      <c r="I6" s="194"/>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8300660.109999999</v>
      </c>
      <c r="G8" s="100">
        <f>G9+G11+G12+G18</f>
        <v>10658462.76</v>
      </c>
      <c r="H8" s="100">
        <f>H9+H11+H12+H18</f>
        <v>10658462.76</v>
      </c>
      <c r="I8" s="100">
        <f>I9+I11+I12+I18</f>
        <v>0</v>
      </c>
      <c r="J8" s="102">
        <f>'1 раздел'!E72-'2 раздел'!F8</f>
        <v>0</v>
      </c>
    </row>
    <row r="9" spans="1:9" ht="15.75">
      <c r="A9" s="196" t="s">
        <v>321</v>
      </c>
      <c r="B9" s="9" t="s">
        <v>23</v>
      </c>
      <c r="C9" s="188">
        <v>26100</v>
      </c>
      <c r="D9" s="181" t="s">
        <v>20</v>
      </c>
      <c r="E9" s="189"/>
      <c r="F9" s="198"/>
      <c r="G9" s="198"/>
      <c r="H9" s="198"/>
      <c r="I9" s="198"/>
    </row>
    <row r="10" spans="1:9" ht="198" customHeight="1">
      <c r="A10" s="196"/>
      <c r="B10" s="14" t="s">
        <v>308</v>
      </c>
      <c r="C10" s="184"/>
      <c r="D10" s="182"/>
      <c r="E10" s="197"/>
      <c r="F10" s="199"/>
      <c r="G10" s="199"/>
      <c r="H10" s="199"/>
      <c r="I10" s="19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0" t="s">
        <v>324</v>
      </c>
      <c r="B13" s="30" t="s">
        <v>23</v>
      </c>
      <c r="C13" s="203">
        <v>26310</v>
      </c>
      <c r="D13" s="204" t="s">
        <v>119</v>
      </c>
      <c r="E13" s="204" t="s">
        <v>119</v>
      </c>
      <c r="F13" s="198"/>
      <c r="G13" s="198"/>
      <c r="H13" s="198"/>
      <c r="I13" s="198"/>
    </row>
    <row r="14" spans="1:9" ht="31.5">
      <c r="A14" s="210"/>
      <c r="B14" s="31" t="s">
        <v>118</v>
      </c>
      <c r="C14" s="203"/>
      <c r="D14" s="204"/>
      <c r="E14" s="204"/>
      <c r="F14" s="198"/>
      <c r="G14" s="198"/>
      <c r="H14" s="198"/>
      <c r="I14" s="198"/>
    </row>
    <row r="15" spans="1:9" ht="15.75">
      <c r="A15" s="210"/>
      <c r="B15" s="195" t="s">
        <v>120</v>
      </c>
      <c r="C15" s="188" t="s">
        <v>121</v>
      </c>
      <c r="D15" s="181"/>
      <c r="E15" s="189"/>
      <c r="F15" s="198"/>
      <c r="G15" s="198"/>
      <c r="H15" s="198"/>
      <c r="I15" s="198"/>
    </row>
    <row r="16" spans="1:9" ht="15.75">
      <c r="A16" s="210"/>
      <c r="B16" s="195"/>
      <c r="C16" s="188"/>
      <c r="D16" s="181"/>
      <c r="E16" s="189"/>
      <c r="F16" s="198"/>
      <c r="G16" s="198"/>
      <c r="H16" s="198"/>
      <c r="I16" s="198"/>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8300660.109999999</v>
      </c>
      <c r="G18" s="100">
        <f>G19+G24+G35+G37</f>
        <v>10658462.76</v>
      </c>
      <c r="H18" s="100">
        <f>H19+H24+H35+H37</f>
        <v>10658462.76</v>
      </c>
      <c r="I18" s="100">
        <f>I19+I24+I35+I37</f>
        <v>0</v>
      </c>
    </row>
    <row r="19" spans="1:9" ht="15.75">
      <c r="A19" s="201" t="s">
        <v>327</v>
      </c>
      <c r="B19" s="33" t="s">
        <v>23</v>
      </c>
      <c r="C19" s="188">
        <v>26410</v>
      </c>
      <c r="D19" s="181" t="s">
        <v>20</v>
      </c>
      <c r="E19" s="189"/>
      <c r="F19" s="198">
        <f>F21+F23</f>
        <v>7073085.14</v>
      </c>
      <c r="G19" s="198">
        <f>G21+G23</f>
        <v>10214313.7</v>
      </c>
      <c r="H19" s="198">
        <f>H21+H23</f>
        <v>10214313.7</v>
      </c>
      <c r="I19" s="198">
        <f>I21+I23</f>
        <v>0</v>
      </c>
    </row>
    <row r="20" spans="1:9" ht="63">
      <c r="A20" s="202"/>
      <c r="B20" s="34" t="s">
        <v>123</v>
      </c>
      <c r="C20" s="188"/>
      <c r="D20" s="181"/>
      <c r="E20" s="189"/>
      <c r="F20" s="198"/>
      <c r="G20" s="198"/>
      <c r="H20" s="198"/>
      <c r="I20" s="198"/>
    </row>
    <row r="21" spans="1:9" ht="15.75">
      <c r="A21" s="210" t="s">
        <v>124</v>
      </c>
      <c r="B21" s="35" t="s">
        <v>23</v>
      </c>
      <c r="C21" s="188">
        <v>26411</v>
      </c>
      <c r="D21" s="181" t="s">
        <v>20</v>
      </c>
      <c r="E21" s="189"/>
      <c r="F21" s="198">
        <f>6115614.83+5217.3+958506-6252.99</f>
        <v>7073085.14</v>
      </c>
      <c r="G21" s="198">
        <v>10214313.7</v>
      </c>
      <c r="H21" s="198">
        <v>10214313.7</v>
      </c>
      <c r="I21" s="198"/>
    </row>
    <row r="22" spans="1:9" ht="31.5">
      <c r="A22" s="210"/>
      <c r="B22" s="36" t="s">
        <v>118</v>
      </c>
      <c r="C22" s="188"/>
      <c r="D22" s="181"/>
      <c r="E22" s="189"/>
      <c r="F22" s="198"/>
      <c r="G22" s="198"/>
      <c r="H22" s="198"/>
      <c r="I22" s="198"/>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210" t="s">
        <v>127</v>
      </c>
      <c r="B25" s="40" t="s">
        <v>23</v>
      </c>
      <c r="C25" s="188">
        <v>26421</v>
      </c>
      <c r="D25" s="181" t="s">
        <v>20</v>
      </c>
      <c r="E25" s="189"/>
      <c r="F25" s="198">
        <f>SUM(F27:F33)</f>
        <v>127149.06</v>
      </c>
      <c r="G25" s="198">
        <f>SUM(G27:G31)</f>
        <v>124149.06</v>
      </c>
      <c r="H25" s="198">
        <f>SUM(H27:H31)</f>
        <v>124149.06</v>
      </c>
      <c r="I25" s="198">
        <f>I27+I29+I30</f>
        <v>0</v>
      </c>
    </row>
    <row r="26" spans="1:9" ht="31.5">
      <c r="A26" s="210"/>
      <c r="B26" s="41" t="s">
        <v>118</v>
      </c>
      <c r="C26" s="188"/>
      <c r="D26" s="181"/>
      <c r="E26" s="189"/>
      <c r="F26" s="198"/>
      <c r="G26" s="198"/>
      <c r="H26" s="198"/>
      <c r="I26" s="198"/>
    </row>
    <row r="27" spans="1:9" ht="15.75">
      <c r="A27" s="210"/>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210" t="s">
        <v>330</v>
      </c>
      <c r="B35" s="42" t="s">
        <v>130</v>
      </c>
      <c r="C35" s="16">
        <v>26430</v>
      </c>
      <c r="D35" s="6" t="s">
        <v>20</v>
      </c>
      <c r="E35" s="7"/>
      <c r="F35" s="100"/>
      <c r="G35" s="100"/>
      <c r="H35" s="100"/>
      <c r="I35" s="100"/>
    </row>
    <row r="36" spans="1:9" ht="15.75">
      <c r="A36" s="210"/>
      <c r="B36" s="42" t="s">
        <v>120</v>
      </c>
      <c r="C36" s="16" t="s">
        <v>131</v>
      </c>
      <c r="D36" s="32" t="s">
        <v>119</v>
      </c>
      <c r="E36" s="7"/>
      <c r="F36" s="100"/>
      <c r="G36" s="100"/>
      <c r="H36" s="100"/>
      <c r="I36" s="100"/>
    </row>
    <row r="37" spans="1:9" ht="31.5">
      <c r="A37" s="28" t="s">
        <v>331</v>
      </c>
      <c r="B37" s="37" t="s">
        <v>132</v>
      </c>
      <c r="C37" s="16">
        <v>26450</v>
      </c>
      <c r="D37" s="6" t="s">
        <v>20</v>
      </c>
      <c r="E37" s="7"/>
      <c r="F37" s="100">
        <f>F38</f>
        <v>1100425.91</v>
      </c>
      <c r="G37" s="100">
        <f>G38</f>
        <v>320000</v>
      </c>
      <c r="H37" s="100">
        <f>H38</f>
        <v>320000</v>
      </c>
      <c r="I37" s="100">
        <f>I38</f>
        <v>0</v>
      </c>
    </row>
    <row r="38" spans="1:9" ht="15.75" customHeight="1">
      <c r="A38" s="213" t="s">
        <v>133</v>
      </c>
      <c r="B38" s="38" t="s">
        <v>23</v>
      </c>
      <c r="C38" s="188">
        <v>26451</v>
      </c>
      <c r="D38" s="181" t="s">
        <v>20</v>
      </c>
      <c r="E38" s="189"/>
      <c r="F38" s="198">
        <f>1100000+425.91</f>
        <v>1100425.91</v>
      </c>
      <c r="G38" s="198">
        <v>320000</v>
      </c>
      <c r="H38" s="198">
        <v>320000</v>
      </c>
      <c r="I38" s="198"/>
    </row>
    <row r="39" spans="1:9" ht="31.5">
      <c r="A39" s="196"/>
      <c r="B39" s="39" t="s">
        <v>118</v>
      </c>
      <c r="C39" s="188"/>
      <c r="D39" s="181"/>
      <c r="E39" s="189"/>
      <c r="F39" s="198"/>
      <c r="G39" s="198"/>
      <c r="H39" s="198"/>
      <c r="I39" s="198"/>
    </row>
    <row r="40" spans="1:9" ht="15.75">
      <c r="A40" s="196"/>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210">
        <v>2</v>
      </c>
      <c r="B42" s="43" t="s">
        <v>312</v>
      </c>
      <c r="C42" s="19">
        <v>26500</v>
      </c>
      <c r="D42" s="12" t="s">
        <v>20</v>
      </c>
      <c r="E42" s="9"/>
      <c r="F42" s="101">
        <f>F43</f>
        <v>8300660.109999999</v>
      </c>
      <c r="G42" s="101">
        <f>G43</f>
        <v>10658462.76</v>
      </c>
      <c r="H42" s="101">
        <f>H43</f>
        <v>10658462.76</v>
      </c>
      <c r="I42" s="101">
        <f>I43</f>
        <v>0</v>
      </c>
    </row>
    <row r="43" spans="1:9" ht="15.75">
      <c r="A43" s="210"/>
      <c r="B43" s="44" t="s">
        <v>137</v>
      </c>
      <c r="C43" s="16">
        <v>26510</v>
      </c>
      <c r="D43" s="7"/>
      <c r="E43" s="7"/>
      <c r="F43" s="100">
        <f>F18</f>
        <v>8300660.109999999</v>
      </c>
      <c r="G43" s="100">
        <f>G18</f>
        <v>10658462.76</v>
      </c>
      <c r="H43" s="100">
        <f>H18</f>
        <v>10658462.76</v>
      </c>
      <c r="I43" s="100">
        <f>I18</f>
        <v>0</v>
      </c>
    </row>
    <row r="44" spans="1:9" ht="84" customHeight="1">
      <c r="A44" s="210">
        <v>3</v>
      </c>
      <c r="B44" s="42" t="s">
        <v>138</v>
      </c>
      <c r="C44" s="16">
        <v>26600</v>
      </c>
      <c r="D44" s="6" t="s">
        <v>20</v>
      </c>
      <c r="E44" s="7"/>
      <c r="F44" s="100"/>
      <c r="G44" s="100"/>
      <c r="H44" s="100"/>
      <c r="I44" s="100"/>
    </row>
    <row r="45" spans="1:9" ht="15.75">
      <c r="A45" s="210"/>
      <c r="B45" s="7" t="s">
        <v>137</v>
      </c>
      <c r="C45" s="16">
        <v>26610</v>
      </c>
      <c r="D45" s="7"/>
      <c r="E45" s="7"/>
      <c r="F45" s="100"/>
      <c r="G45" s="100"/>
      <c r="H45" s="100"/>
      <c r="I45" s="100"/>
    </row>
    <row r="46" ht="15.75">
      <c r="A46" s="5"/>
    </row>
    <row r="47" spans="1:9" ht="15.75">
      <c r="A47" s="207" t="s">
        <v>508</v>
      </c>
      <c r="B47" s="207"/>
      <c r="C47" s="207"/>
      <c r="D47" s="207"/>
      <c r="E47" s="207"/>
      <c r="F47" s="207"/>
      <c r="G47" s="207"/>
      <c r="H47" s="207"/>
      <c r="I47" s="207"/>
    </row>
    <row r="48" spans="1:9" ht="15.75">
      <c r="A48" s="209" t="s">
        <v>337</v>
      </c>
      <c r="B48" s="209"/>
      <c r="C48" s="209"/>
      <c r="D48" s="209"/>
      <c r="E48" s="209"/>
      <c r="F48" s="209"/>
      <c r="G48" s="209"/>
      <c r="H48" s="209"/>
      <c r="I48" s="209"/>
    </row>
    <row r="49" ht="15.75">
      <c r="A49" s="5"/>
    </row>
    <row r="50" spans="1:9" ht="15.75">
      <c r="A50" s="207" t="s">
        <v>484</v>
      </c>
      <c r="B50" s="207"/>
      <c r="C50" s="207"/>
      <c r="D50" s="207"/>
      <c r="E50" s="207"/>
      <c r="F50" s="207"/>
      <c r="G50" s="207"/>
      <c r="H50" s="207"/>
      <c r="I50" s="207"/>
    </row>
    <row r="51" spans="1:9" ht="15.75">
      <c r="A51" s="211" t="s">
        <v>485</v>
      </c>
      <c r="B51" s="211"/>
      <c r="C51" s="211"/>
      <c r="D51" s="211"/>
      <c r="E51" s="211"/>
      <c r="F51" s="211"/>
      <c r="G51" s="211"/>
      <c r="H51" s="211"/>
      <c r="I51" s="211"/>
    </row>
    <row r="52" spans="1:9" ht="15.75">
      <c r="A52" s="207" t="s">
        <v>509</v>
      </c>
      <c r="B52" s="207"/>
      <c r="C52" s="207"/>
      <c r="D52" s="207"/>
      <c r="E52" s="207"/>
      <c r="F52" s="207"/>
      <c r="G52" s="207"/>
      <c r="H52" s="207"/>
      <c r="I52" s="207"/>
    </row>
    <row r="53" spans="1:9" ht="15.75">
      <c r="A53" s="211" t="s">
        <v>486</v>
      </c>
      <c r="B53" s="211"/>
      <c r="C53" s="211"/>
      <c r="D53" s="211"/>
      <c r="E53" s="211"/>
      <c r="F53" s="211"/>
      <c r="G53" s="211"/>
      <c r="H53" s="211"/>
      <c r="I53" s="211"/>
    </row>
    <row r="54" spans="1:9" ht="15.75">
      <c r="A54" s="207" t="s">
        <v>526</v>
      </c>
      <c r="B54" s="207"/>
      <c r="C54" s="207"/>
      <c r="D54" s="207"/>
      <c r="E54" s="207"/>
      <c r="F54" s="207"/>
      <c r="G54" s="207"/>
      <c r="H54" s="207"/>
      <c r="I54" s="207"/>
    </row>
    <row r="55" ht="15.75">
      <c r="A55" s="5"/>
    </row>
    <row r="56" spans="1:9" ht="15.75">
      <c r="A56" s="207" t="s">
        <v>139</v>
      </c>
      <c r="B56" s="207"/>
      <c r="C56" s="207"/>
      <c r="D56" s="207"/>
      <c r="E56" s="207"/>
      <c r="F56" s="207"/>
      <c r="G56" s="207"/>
      <c r="H56" s="207"/>
      <c r="I56" s="207"/>
    </row>
    <row r="57" spans="1:5" ht="15.75">
      <c r="A57" s="179" t="s">
        <v>140</v>
      </c>
      <c r="B57" s="179"/>
      <c r="C57" s="179"/>
      <c r="D57" s="179"/>
      <c r="E57" s="179"/>
    </row>
    <row r="58" spans="1:5" ht="15.75">
      <c r="A58" s="179" t="s">
        <v>523</v>
      </c>
      <c r="B58" s="179"/>
      <c r="C58" s="179"/>
      <c r="D58" s="179"/>
      <c r="E58" s="179"/>
    </row>
    <row r="59" spans="1:5" ht="15.75">
      <c r="A59" s="208" t="s">
        <v>141</v>
      </c>
      <c r="B59" s="208"/>
      <c r="C59" s="208"/>
      <c r="D59" s="208"/>
      <c r="E59" s="208"/>
    </row>
    <row r="60" spans="1:5" ht="15.75">
      <c r="A60" s="179" t="s">
        <v>524</v>
      </c>
      <c r="B60" s="179"/>
      <c r="C60" s="179"/>
      <c r="D60" s="179"/>
      <c r="E60" s="179"/>
    </row>
    <row r="61" spans="1:5" ht="15.75">
      <c r="A61" s="209" t="s">
        <v>488</v>
      </c>
      <c r="B61" s="209"/>
      <c r="C61" s="209"/>
      <c r="D61" s="209"/>
      <c r="E61" s="209"/>
    </row>
    <row r="62" spans="1:5" ht="15.75">
      <c r="A62" s="207" t="s">
        <v>530</v>
      </c>
      <c r="B62" s="207"/>
      <c r="C62" s="207"/>
      <c r="D62" s="207"/>
      <c r="E62" s="207"/>
    </row>
    <row r="63" spans="1:10" ht="15.75">
      <c r="A63" s="207" t="s">
        <v>142</v>
      </c>
      <c r="B63" s="207"/>
      <c r="C63" s="207"/>
      <c r="D63" s="207"/>
      <c r="E63" s="207"/>
      <c r="F63" s="207"/>
      <c r="G63" s="207"/>
      <c r="H63" s="207"/>
      <c r="I63" s="207"/>
      <c r="J63" s="207"/>
    </row>
    <row r="64" spans="1:10" ht="15.75">
      <c r="A64" s="207" t="s">
        <v>143</v>
      </c>
      <c r="B64" s="207"/>
      <c r="C64" s="207"/>
      <c r="D64" s="207"/>
      <c r="E64" s="207"/>
      <c r="F64" s="207"/>
      <c r="G64" s="207"/>
      <c r="H64" s="207"/>
      <c r="I64" s="207"/>
      <c r="J64" s="207"/>
    </row>
    <row r="65" spans="1:9" ht="39.75" customHeight="1">
      <c r="A65" s="206" t="s">
        <v>144</v>
      </c>
      <c r="B65" s="206"/>
      <c r="C65" s="206"/>
      <c r="D65" s="206"/>
      <c r="E65" s="206"/>
      <c r="F65" s="206"/>
      <c r="G65" s="206"/>
      <c r="H65" s="206"/>
      <c r="I65" s="206"/>
    </row>
    <row r="66" spans="1:9" ht="105.75" customHeight="1">
      <c r="A66" s="206" t="s">
        <v>332</v>
      </c>
      <c r="B66" s="206"/>
      <c r="C66" s="206"/>
      <c r="D66" s="206"/>
      <c r="E66" s="206"/>
      <c r="F66" s="206"/>
      <c r="G66" s="206"/>
      <c r="H66" s="206"/>
      <c r="I66" s="206"/>
    </row>
    <row r="67" spans="1:9" ht="88.5" customHeight="1">
      <c r="A67" s="206" t="s">
        <v>333</v>
      </c>
      <c r="B67" s="206"/>
      <c r="C67" s="206"/>
      <c r="D67" s="206"/>
      <c r="E67" s="206"/>
      <c r="F67" s="206"/>
      <c r="G67" s="206"/>
      <c r="H67" s="206"/>
      <c r="I67" s="206"/>
    </row>
    <row r="68" spans="1:9" ht="28.5" customHeight="1">
      <c r="A68" s="206" t="s">
        <v>334</v>
      </c>
      <c r="B68" s="206"/>
      <c r="C68" s="206"/>
      <c r="D68" s="206"/>
      <c r="E68" s="206"/>
      <c r="F68" s="206"/>
      <c r="G68" s="206"/>
      <c r="H68" s="206"/>
      <c r="I68" s="206"/>
    </row>
    <row r="69" spans="1:9" ht="25.5" customHeight="1">
      <c r="A69" s="206" t="s">
        <v>335</v>
      </c>
      <c r="B69" s="206"/>
      <c r="C69" s="206"/>
      <c r="D69" s="206"/>
      <c r="E69" s="206"/>
      <c r="F69" s="206"/>
      <c r="G69" s="206"/>
      <c r="H69" s="206"/>
      <c r="I69" s="206"/>
    </row>
    <row r="70" spans="1:9" ht="21" customHeight="1">
      <c r="A70" s="206" t="s">
        <v>145</v>
      </c>
      <c r="B70" s="206"/>
      <c r="C70" s="206"/>
      <c r="D70" s="206"/>
      <c r="E70" s="206"/>
      <c r="F70" s="206"/>
      <c r="G70" s="206"/>
      <c r="H70" s="206"/>
      <c r="I70" s="206"/>
    </row>
    <row r="71" spans="1:9" ht="21.75" customHeight="1">
      <c r="A71" s="205" t="s">
        <v>146</v>
      </c>
      <c r="B71" s="206"/>
      <c r="C71" s="206"/>
      <c r="D71" s="206"/>
      <c r="E71" s="206"/>
      <c r="F71" s="206"/>
      <c r="G71" s="206"/>
      <c r="H71" s="206"/>
      <c r="I71" s="206"/>
    </row>
    <row r="72" spans="1:9" ht="45.75" customHeight="1">
      <c r="A72" s="206" t="s">
        <v>336</v>
      </c>
      <c r="B72" s="206"/>
      <c r="C72" s="206"/>
      <c r="D72" s="206"/>
      <c r="E72" s="206"/>
      <c r="F72" s="206"/>
      <c r="G72" s="206"/>
      <c r="H72" s="206"/>
      <c r="I72" s="206"/>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52:I52"/>
    <mergeCell ref="A53:I53"/>
    <mergeCell ref="A21:A22"/>
    <mergeCell ref="A70:I70"/>
    <mergeCell ref="A1:I1"/>
    <mergeCell ref="A2:I2"/>
    <mergeCell ref="A13:A16"/>
    <mergeCell ref="A25:A27"/>
    <mergeCell ref="A35:A36"/>
    <mergeCell ref="A38:A40"/>
    <mergeCell ref="C25:C26"/>
    <mergeCell ref="D25:D26"/>
    <mergeCell ref="A72:I72"/>
    <mergeCell ref="A42:A43"/>
    <mergeCell ref="A44:A45"/>
    <mergeCell ref="A47:I47"/>
    <mergeCell ref="A48:I48"/>
    <mergeCell ref="A50:I50"/>
    <mergeCell ref="A51:I51"/>
    <mergeCell ref="A54:I54"/>
    <mergeCell ref="A56:I56"/>
    <mergeCell ref="A58:E58"/>
    <mergeCell ref="A59:E59"/>
    <mergeCell ref="A60:E60"/>
    <mergeCell ref="A61:E61"/>
    <mergeCell ref="A62:E62"/>
    <mergeCell ref="E25:E26"/>
    <mergeCell ref="A71:I71"/>
    <mergeCell ref="A66:I66"/>
    <mergeCell ref="A67:I67"/>
    <mergeCell ref="A68:I68"/>
    <mergeCell ref="A69:I69"/>
    <mergeCell ref="A63:J63"/>
    <mergeCell ref="A64:J64"/>
    <mergeCell ref="A65:I65"/>
    <mergeCell ref="H38:H39"/>
    <mergeCell ref="I38:I39"/>
    <mergeCell ref="C38:C39"/>
    <mergeCell ref="D38:D39"/>
    <mergeCell ref="E38:E39"/>
    <mergeCell ref="F38:F39"/>
    <mergeCell ref="G38:G39"/>
    <mergeCell ref="G21:G22"/>
    <mergeCell ref="H21:H22"/>
    <mergeCell ref="H25:H26"/>
    <mergeCell ref="I25:I26"/>
    <mergeCell ref="A57:E57"/>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90">
      <selection activeCell="CV115" sqref="CV115:DH115"/>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79" t="s">
        <v>338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row>
    <row r="2" spans="1:138" s="23" customFormat="1" ht="15.7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row>
    <row r="3" spans="1:138" s="23" customFormat="1" ht="20.25" customHeight="1">
      <c r="A3" s="262" t="s">
        <v>147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row>
    <row r="4" spans="1:138" s="23" customFormat="1" ht="19.5" customHeight="1">
      <c r="A4" s="262" t="s">
        <v>148</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2" customFormat="1" ht="1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68" t="s">
        <v>11</v>
      </c>
      <c r="BW6" s="268"/>
      <c r="BX6" s="268"/>
      <c r="BY6" s="268"/>
      <c r="BZ6" s="268"/>
      <c r="CA6" s="268"/>
      <c r="CB6" s="268"/>
      <c r="CC6" s="269"/>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2" customFormat="1" ht="1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70"/>
      <c r="BW7" s="270"/>
      <c r="BX7" s="270"/>
      <c r="BY7" s="270"/>
      <c r="BZ7" s="270"/>
      <c r="CA7" s="270"/>
      <c r="CB7" s="270"/>
      <c r="CC7" s="271"/>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2" customFormat="1" ht="41.2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72"/>
      <c r="BW8" s="272"/>
      <c r="BX8" s="272"/>
      <c r="BY8" s="272"/>
      <c r="BZ8" s="272"/>
      <c r="CA8" s="272"/>
      <c r="CB8" s="272"/>
      <c r="CC8" s="273"/>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6" customFormat="1" ht="12.75">
      <c r="A9" s="276">
        <v>1</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4">
        <v>2</v>
      </c>
      <c r="BW9" s="274"/>
      <c r="BX9" s="274"/>
      <c r="BY9" s="274"/>
      <c r="BZ9" s="274"/>
      <c r="CA9" s="274"/>
      <c r="CB9" s="274"/>
      <c r="CC9" s="275"/>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3.75" customHeight="1">
      <c r="A10" s="227" t="s">
        <v>150</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8" t="s">
        <v>349</v>
      </c>
      <c r="BW10" s="228"/>
      <c r="BX10" s="228"/>
      <c r="BY10" s="228"/>
      <c r="BZ10" s="228"/>
      <c r="CA10" s="228"/>
      <c r="CB10" s="228"/>
      <c r="CC10" s="228"/>
      <c r="CD10" s="264"/>
      <c r="CE10" s="264"/>
      <c r="CF10" s="264"/>
      <c r="CG10" s="264"/>
      <c r="CH10" s="264"/>
      <c r="CI10" s="264"/>
      <c r="CJ10" s="264"/>
      <c r="CK10" s="264"/>
      <c r="CL10" s="264"/>
      <c r="CM10" s="264"/>
      <c r="CN10" s="264"/>
      <c r="CO10" s="264"/>
      <c r="CP10" s="264"/>
      <c r="CQ10" s="264"/>
      <c r="CR10" s="264"/>
      <c r="CS10" s="264"/>
      <c r="CT10" s="264"/>
      <c r="CU10" s="264"/>
      <c r="CV10" s="264"/>
      <c r="CW10" s="229"/>
      <c r="CX10" s="229"/>
      <c r="CY10" s="229"/>
      <c r="CZ10" s="229"/>
      <c r="DA10" s="229"/>
      <c r="DB10" s="229"/>
      <c r="DC10" s="229"/>
      <c r="DD10" s="229"/>
      <c r="DE10" s="229"/>
      <c r="DF10" s="229"/>
      <c r="DG10" s="229"/>
      <c r="DH10" s="229"/>
      <c r="DI10" s="229"/>
      <c r="DJ10" s="229"/>
      <c r="DK10" s="229"/>
      <c r="DL10" s="229"/>
      <c r="DM10" s="229"/>
      <c r="DN10" s="229"/>
      <c r="DO10" s="229"/>
      <c r="DP10" s="264"/>
      <c r="DQ10" s="264"/>
      <c r="DR10" s="264"/>
      <c r="DS10" s="264"/>
      <c r="DT10" s="264"/>
      <c r="DU10" s="264"/>
      <c r="DV10" s="264"/>
      <c r="DW10" s="264"/>
      <c r="DX10" s="264"/>
      <c r="DY10" s="264"/>
      <c r="DZ10" s="264"/>
      <c r="EA10" s="264"/>
      <c r="EB10" s="264"/>
      <c r="EC10" s="264"/>
      <c r="ED10" s="264"/>
      <c r="EE10" s="264"/>
      <c r="EF10" s="264"/>
      <c r="EG10" s="264"/>
      <c r="EH10" s="264"/>
    </row>
    <row r="11" spans="1:138" s="23" customFormat="1" ht="34.5" customHeight="1">
      <c r="A11" s="227" t="s">
        <v>151</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row>
    <row r="12" spans="1:138" s="23" customFormat="1" ht="15.75" customHeight="1">
      <c r="A12" s="227" t="s">
        <v>152</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82"/>
      <c r="BX12" s="282"/>
      <c r="BY12" s="282"/>
      <c r="BZ12" s="282"/>
      <c r="CA12" s="282"/>
      <c r="CB12" s="282"/>
      <c r="CC12" s="282"/>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row>
    <row r="13" spans="1:138" s="23" customFormat="1" ht="16.5" customHeight="1">
      <c r="A13" s="265" t="s">
        <v>23</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7"/>
      <c r="BV13" s="277" t="s">
        <v>352</v>
      </c>
      <c r="BW13" s="278"/>
      <c r="BX13" s="278"/>
      <c r="BY13" s="278"/>
      <c r="BZ13" s="278"/>
      <c r="CA13" s="278"/>
      <c r="CB13" s="278"/>
      <c r="CC13" s="279"/>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280"/>
      <c r="BW14" s="280"/>
      <c r="BX14" s="280"/>
      <c r="BY14" s="280"/>
      <c r="BZ14" s="280"/>
      <c r="CA14" s="280"/>
      <c r="CB14" s="280"/>
      <c r="CC14" s="281"/>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row>
    <row r="15" spans="1:138" s="23" customFormat="1" ht="18.75" customHeight="1">
      <c r="A15" s="227" t="s">
        <v>153</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353</v>
      </c>
      <c r="BW15" s="228"/>
      <c r="BX15" s="228"/>
      <c r="BY15" s="228"/>
      <c r="BZ15" s="228"/>
      <c r="CA15" s="228"/>
      <c r="CB15" s="228"/>
      <c r="CC15" s="228"/>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row>
    <row r="16" spans="1:138" s="23" customFormat="1" ht="32.25" customHeight="1">
      <c r="A16" s="227" t="s">
        <v>154</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8" t="s">
        <v>354</v>
      </c>
      <c r="BW16" s="228"/>
      <c r="BX16" s="228"/>
      <c r="BY16" s="228"/>
      <c r="BZ16" s="228"/>
      <c r="CA16" s="228"/>
      <c r="CB16" s="228"/>
      <c r="CC16" s="228"/>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row>
    <row r="17" spans="1:138" s="23" customFormat="1" ht="34.5" customHeight="1">
      <c r="A17" s="227" t="s">
        <v>155</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8" t="s">
        <v>355</v>
      </c>
      <c r="BW17" s="228"/>
      <c r="BX17" s="228"/>
      <c r="BY17" s="228"/>
      <c r="BZ17" s="228"/>
      <c r="CA17" s="228"/>
      <c r="CB17" s="228"/>
      <c r="CC17" s="228"/>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row>
    <row r="18" spans="1:138" s="23" customFormat="1" ht="18.75" customHeight="1">
      <c r="A18" s="227" t="s">
        <v>156</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8" t="s">
        <v>356</v>
      </c>
      <c r="BW18" s="228"/>
      <c r="BX18" s="228"/>
      <c r="BY18" s="228"/>
      <c r="BZ18" s="228"/>
      <c r="CA18" s="228"/>
      <c r="CB18" s="228"/>
      <c r="CC18" s="228"/>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row>
    <row r="19" spans="1:138" s="23" customFormat="1" ht="16.5" customHeight="1">
      <c r="A19" s="227" t="s">
        <v>157</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8" t="s">
        <v>357</v>
      </c>
      <c r="BW19" s="228"/>
      <c r="BX19" s="228"/>
      <c r="BY19" s="228"/>
      <c r="BZ19" s="228"/>
      <c r="CA19" s="228"/>
      <c r="CB19" s="228"/>
      <c r="CC19" s="228"/>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row>
    <row r="20" spans="1:138" s="23" customFormat="1" ht="48" customHeight="1">
      <c r="A20" s="227" t="s">
        <v>158</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8" t="s">
        <v>358</v>
      </c>
      <c r="BW20" s="228"/>
      <c r="BX20" s="228"/>
      <c r="BY20" s="228"/>
      <c r="BZ20" s="228"/>
      <c r="CA20" s="228"/>
      <c r="CB20" s="228"/>
      <c r="CC20" s="228"/>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row>
    <row r="21" spans="1:138" s="23" customFormat="1" ht="33.75" customHeight="1">
      <c r="A21" s="227" t="s">
        <v>159</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8" t="s">
        <v>359</v>
      </c>
      <c r="BW21" s="228"/>
      <c r="BX21" s="228"/>
      <c r="BY21" s="228"/>
      <c r="BZ21" s="228"/>
      <c r="CA21" s="228"/>
      <c r="CB21" s="228"/>
      <c r="CC21" s="228"/>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row>
    <row r="22" spans="1:138" s="23" customFormat="1" ht="34.5" customHeight="1">
      <c r="A22" s="227" t="s">
        <v>160</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8" t="s">
        <v>360</v>
      </c>
      <c r="BW22" s="228"/>
      <c r="BX22" s="228"/>
      <c r="BY22" s="228"/>
      <c r="BZ22" s="228"/>
      <c r="CA22" s="228"/>
      <c r="CB22" s="228"/>
      <c r="CC22" s="228"/>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row>
    <row r="23" spans="1:138" s="23" customFormat="1" ht="34.5" customHeight="1">
      <c r="A23" s="227" t="s">
        <v>161</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8" t="s">
        <v>361</v>
      </c>
      <c r="BW23" s="228"/>
      <c r="BX23" s="228"/>
      <c r="BY23" s="228"/>
      <c r="BZ23" s="228"/>
      <c r="CA23" s="228"/>
      <c r="CB23" s="228"/>
      <c r="CC23" s="228"/>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row>
    <row r="24" spans="1:138" s="23" customFormat="1" ht="33.75" customHeight="1">
      <c r="A24" s="227" t="s">
        <v>162</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8" t="s">
        <v>362</v>
      </c>
      <c r="BW24" s="228"/>
      <c r="BX24" s="228"/>
      <c r="BY24" s="228"/>
      <c r="BZ24" s="228"/>
      <c r="CA24" s="228"/>
      <c r="CB24" s="228"/>
      <c r="CC24" s="228"/>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row>
    <row r="25" spans="1:138" s="23" customFormat="1" ht="31.5" customHeight="1">
      <c r="A25" s="227" t="s">
        <v>313</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8" t="s">
        <v>363</v>
      </c>
      <c r="BW25" s="228"/>
      <c r="BX25" s="228"/>
      <c r="BY25" s="228"/>
      <c r="BZ25" s="228"/>
      <c r="CA25" s="228"/>
      <c r="CB25" s="228"/>
      <c r="CC25" s="228"/>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row>
    <row r="26" spans="1:138" s="23" customFormat="1" ht="15.75">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row>
    <row r="27" spans="1:138" s="23" customFormat="1" ht="24.75" customHeight="1">
      <c r="A27" s="262" t="s">
        <v>163</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2"/>
      <c r="EC27" s="262"/>
      <c r="ED27" s="262"/>
      <c r="EE27" s="262"/>
      <c r="EF27" s="262"/>
      <c r="EG27" s="262"/>
      <c r="EH27" s="262"/>
    </row>
    <row r="28" spans="1:138" s="23" customFormat="1" ht="15.75">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row>
    <row r="29" spans="1:138" s="22" customFormat="1" ht="66" customHeight="1">
      <c r="A29" s="249" t="s">
        <v>164</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1"/>
      <c r="AJ29" s="194" t="s">
        <v>11</v>
      </c>
      <c r="AK29" s="194"/>
      <c r="AL29" s="194"/>
      <c r="AM29" s="194"/>
      <c r="AN29" s="194"/>
      <c r="AO29" s="194"/>
      <c r="AP29" s="194"/>
      <c r="AQ29" s="200" t="s">
        <v>165</v>
      </c>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46" t="s">
        <v>166</v>
      </c>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8"/>
      <c r="CV29" s="246" t="s">
        <v>167</v>
      </c>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8"/>
    </row>
    <row r="30" spans="1:138" s="22" customFormat="1" ht="1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4"/>
      <c r="AJ30" s="194"/>
      <c r="AK30" s="194"/>
      <c r="AL30" s="194"/>
      <c r="AM30" s="194"/>
      <c r="AN30" s="194"/>
      <c r="AO30" s="194"/>
      <c r="AP30" s="194"/>
      <c r="AQ30" s="200" t="s">
        <v>343</v>
      </c>
      <c r="AR30" s="200"/>
      <c r="AS30" s="200"/>
      <c r="AT30" s="200"/>
      <c r="AU30" s="200"/>
      <c r="AV30" s="200"/>
      <c r="AW30" s="200"/>
      <c r="AX30" s="200"/>
      <c r="AY30" s="200"/>
      <c r="AZ30" s="200"/>
      <c r="BA30" s="200" t="s">
        <v>345</v>
      </c>
      <c r="BB30" s="200"/>
      <c r="BC30" s="200"/>
      <c r="BD30" s="200"/>
      <c r="BE30" s="200"/>
      <c r="BF30" s="200"/>
      <c r="BG30" s="200"/>
      <c r="BH30" s="200"/>
      <c r="BI30" s="200"/>
      <c r="BJ30" s="200"/>
      <c r="BK30" s="200" t="s">
        <v>507</v>
      </c>
      <c r="BL30" s="200"/>
      <c r="BM30" s="200"/>
      <c r="BN30" s="200"/>
      <c r="BO30" s="200"/>
      <c r="BP30" s="200"/>
      <c r="BQ30" s="200"/>
      <c r="BR30" s="200"/>
      <c r="BS30" s="200"/>
      <c r="BT30" s="200"/>
      <c r="BU30" s="200" t="s">
        <v>343</v>
      </c>
      <c r="BV30" s="200"/>
      <c r="BW30" s="200"/>
      <c r="BX30" s="200"/>
      <c r="BY30" s="200"/>
      <c r="BZ30" s="200"/>
      <c r="CA30" s="200"/>
      <c r="CB30" s="200"/>
      <c r="CC30" s="200"/>
      <c r="CD30" s="200" t="s">
        <v>345</v>
      </c>
      <c r="CE30" s="200"/>
      <c r="CF30" s="200"/>
      <c r="CG30" s="200"/>
      <c r="CH30" s="200"/>
      <c r="CI30" s="200"/>
      <c r="CJ30" s="200"/>
      <c r="CK30" s="200"/>
      <c r="CL30" s="200"/>
      <c r="CM30" s="200" t="s">
        <v>507</v>
      </c>
      <c r="CN30" s="200"/>
      <c r="CO30" s="200"/>
      <c r="CP30" s="200"/>
      <c r="CQ30" s="200"/>
      <c r="CR30" s="200"/>
      <c r="CS30" s="200"/>
      <c r="CT30" s="200"/>
      <c r="CU30" s="200"/>
      <c r="CV30" s="200" t="s">
        <v>343</v>
      </c>
      <c r="CW30" s="200"/>
      <c r="CX30" s="200"/>
      <c r="CY30" s="200"/>
      <c r="CZ30" s="200"/>
      <c r="DA30" s="200"/>
      <c r="DB30" s="200"/>
      <c r="DC30" s="200"/>
      <c r="DD30" s="200"/>
      <c r="DE30" s="200"/>
      <c r="DF30" s="200"/>
      <c r="DG30" s="200"/>
      <c r="DH30" s="200"/>
      <c r="DI30" s="200" t="s">
        <v>345</v>
      </c>
      <c r="DJ30" s="200"/>
      <c r="DK30" s="200"/>
      <c r="DL30" s="200"/>
      <c r="DM30" s="200"/>
      <c r="DN30" s="200"/>
      <c r="DO30" s="200"/>
      <c r="DP30" s="200"/>
      <c r="DQ30" s="200"/>
      <c r="DR30" s="200"/>
      <c r="DS30" s="200"/>
      <c r="DT30" s="200"/>
      <c r="DU30" s="200"/>
      <c r="DV30" s="200" t="s">
        <v>507</v>
      </c>
      <c r="DW30" s="200"/>
      <c r="DX30" s="200"/>
      <c r="DY30" s="200"/>
      <c r="DZ30" s="200"/>
      <c r="EA30" s="200"/>
      <c r="EB30" s="200"/>
      <c r="EC30" s="200"/>
      <c r="ED30" s="200"/>
      <c r="EE30" s="200"/>
      <c r="EF30" s="200"/>
      <c r="EG30" s="200"/>
      <c r="EH30" s="200"/>
    </row>
    <row r="31" spans="1:138" s="22" customFormat="1" ht="58.5" customHeight="1">
      <c r="A31" s="25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4"/>
      <c r="AJ31" s="194"/>
      <c r="AK31" s="194"/>
      <c r="AL31" s="194"/>
      <c r="AM31" s="194"/>
      <c r="AN31" s="194"/>
      <c r="AO31" s="194"/>
      <c r="AP31" s="194"/>
      <c r="AQ31" s="214" t="s">
        <v>114</v>
      </c>
      <c r="AR31" s="214"/>
      <c r="AS31" s="214"/>
      <c r="AT31" s="214"/>
      <c r="AU31" s="214"/>
      <c r="AV31" s="214"/>
      <c r="AW31" s="214"/>
      <c r="AX31" s="214"/>
      <c r="AY31" s="214"/>
      <c r="AZ31" s="214"/>
      <c r="BA31" s="214" t="s">
        <v>115</v>
      </c>
      <c r="BB31" s="214"/>
      <c r="BC31" s="214"/>
      <c r="BD31" s="214"/>
      <c r="BE31" s="214"/>
      <c r="BF31" s="214"/>
      <c r="BG31" s="214"/>
      <c r="BH31" s="214"/>
      <c r="BI31" s="214"/>
      <c r="BJ31" s="214"/>
      <c r="BK31" s="214" t="s">
        <v>116</v>
      </c>
      <c r="BL31" s="214"/>
      <c r="BM31" s="214"/>
      <c r="BN31" s="214"/>
      <c r="BO31" s="214"/>
      <c r="BP31" s="214"/>
      <c r="BQ31" s="214"/>
      <c r="BR31" s="214"/>
      <c r="BS31" s="214"/>
      <c r="BT31" s="214"/>
      <c r="BU31" s="214" t="s">
        <v>114</v>
      </c>
      <c r="BV31" s="214"/>
      <c r="BW31" s="214"/>
      <c r="BX31" s="214"/>
      <c r="BY31" s="214"/>
      <c r="BZ31" s="214"/>
      <c r="CA31" s="214"/>
      <c r="CB31" s="214"/>
      <c r="CC31" s="214"/>
      <c r="CD31" s="214" t="s">
        <v>115</v>
      </c>
      <c r="CE31" s="214"/>
      <c r="CF31" s="214"/>
      <c r="CG31" s="214"/>
      <c r="CH31" s="214"/>
      <c r="CI31" s="214"/>
      <c r="CJ31" s="214"/>
      <c r="CK31" s="214"/>
      <c r="CL31" s="214"/>
      <c r="CM31" s="214" t="s">
        <v>116</v>
      </c>
      <c r="CN31" s="214"/>
      <c r="CO31" s="214"/>
      <c r="CP31" s="214"/>
      <c r="CQ31" s="214"/>
      <c r="CR31" s="214"/>
      <c r="CS31" s="214"/>
      <c r="CT31" s="214"/>
      <c r="CU31" s="214"/>
      <c r="CV31" s="214" t="s">
        <v>114</v>
      </c>
      <c r="CW31" s="214"/>
      <c r="CX31" s="214"/>
      <c r="CY31" s="214"/>
      <c r="CZ31" s="214"/>
      <c r="DA31" s="214"/>
      <c r="DB31" s="214"/>
      <c r="DC31" s="214"/>
      <c r="DD31" s="214"/>
      <c r="DE31" s="214"/>
      <c r="DF31" s="214"/>
      <c r="DG31" s="214"/>
      <c r="DH31" s="214"/>
      <c r="DI31" s="214" t="s">
        <v>115</v>
      </c>
      <c r="DJ31" s="214"/>
      <c r="DK31" s="214"/>
      <c r="DL31" s="214"/>
      <c r="DM31" s="214"/>
      <c r="DN31" s="214"/>
      <c r="DO31" s="214"/>
      <c r="DP31" s="214"/>
      <c r="DQ31" s="214"/>
      <c r="DR31" s="214"/>
      <c r="DS31" s="214"/>
      <c r="DT31" s="214"/>
      <c r="DU31" s="214"/>
      <c r="DV31" s="214" t="s">
        <v>116</v>
      </c>
      <c r="DW31" s="214"/>
      <c r="DX31" s="214"/>
      <c r="DY31" s="214"/>
      <c r="DZ31" s="214"/>
      <c r="EA31" s="214"/>
      <c r="EB31" s="214"/>
      <c r="EC31" s="214"/>
      <c r="ED31" s="214"/>
      <c r="EE31" s="214"/>
      <c r="EF31" s="214"/>
      <c r="EG31" s="214"/>
      <c r="EH31" s="214"/>
    </row>
    <row r="32" spans="1:138" s="26" customFormat="1" ht="12.75">
      <c r="A32" s="225">
        <v>1</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v>2</v>
      </c>
      <c r="AK32" s="225"/>
      <c r="AL32" s="225"/>
      <c r="AM32" s="225"/>
      <c r="AN32" s="225"/>
      <c r="AO32" s="225"/>
      <c r="AP32" s="225"/>
      <c r="AQ32" s="214">
        <v>3</v>
      </c>
      <c r="AR32" s="214"/>
      <c r="AS32" s="214"/>
      <c r="AT32" s="214"/>
      <c r="AU32" s="214"/>
      <c r="AV32" s="214"/>
      <c r="AW32" s="214"/>
      <c r="AX32" s="214"/>
      <c r="AY32" s="214"/>
      <c r="AZ32" s="214"/>
      <c r="BA32" s="214">
        <v>4</v>
      </c>
      <c r="BB32" s="214"/>
      <c r="BC32" s="214"/>
      <c r="BD32" s="214"/>
      <c r="BE32" s="214"/>
      <c r="BF32" s="214"/>
      <c r="BG32" s="214"/>
      <c r="BH32" s="214"/>
      <c r="BI32" s="214"/>
      <c r="BJ32" s="214"/>
      <c r="BK32" s="214">
        <v>5</v>
      </c>
      <c r="BL32" s="214"/>
      <c r="BM32" s="214"/>
      <c r="BN32" s="214"/>
      <c r="BO32" s="214"/>
      <c r="BP32" s="214"/>
      <c r="BQ32" s="214"/>
      <c r="BR32" s="214"/>
      <c r="BS32" s="214"/>
      <c r="BT32" s="214"/>
      <c r="BU32" s="214">
        <v>6</v>
      </c>
      <c r="BV32" s="214"/>
      <c r="BW32" s="214"/>
      <c r="BX32" s="214"/>
      <c r="BY32" s="214"/>
      <c r="BZ32" s="214"/>
      <c r="CA32" s="214"/>
      <c r="CB32" s="214"/>
      <c r="CC32" s="214"/>
      <c r="CD32" s="214">
        <v>7</v>
      </c>
      <c r="CE32" s="214"/>
      <c r="CF32" s="214"/>
      <c r="CG32" s="214"/>
      <c r="CH32" s="214"/>
      <c r="CI32" s="214"/>
      <c r="CJ32" s="214"/>
      <c r="CK32" s="214"/>
      <c r="CL32" s="214"/>
      <c r="CM32" s="214">
        <v>8</v>
      </c>
      <c r="CN32" s="214"/>
      <c r="CO32" s="214"/>
      <c r="CP32" s="214"/>
      <c r="CQ32" s="214"/>
      <c r="CR32" s="214"/>
      <c r="CS32" s="214"/>
      <c r="CT32" s="214"/>
      <c r="CU32" s="214"/>
      <c r="CV32" s="214">
        <v>9</v>
      </c>
      <c r="CW32" s="214"/>
      <c r="CX32" s="214"/>
      <c r="CY32" s="214"/>
      <c r="CZ32" s="214"/>
      <c r="DA32" s="214"/>
      <c r="DB32" s="214"/>
      <c r="DC32" s="214"/>
      <c r="DD32" s="214"/>
      <c r="DE32" s="214"/>
      <c r="DF32" s="214"/>
      <c r="DG32" s="214"/>
      <c r="DH32" s="214"/>
      <c r="DI32" s="214">
        <v>10</v>
      </c>
      <c r="DJ32" s="214"/>
      <c r="DK32" s="214"/>
      <c r="DL32" s="214"/>
      <c r="DM32" s="214"/>
      <c r="DN32" s="214"/>
      <c r="DO32" s="214"/>
      <c r="DP32" s="214"/>
      <c r="DQ32" s="214"/>
      <c r="DR32" s="214"/>
      <c r="DS32" s="214"/>
      <c r="DT32" s="214"/>
      <c r="DU32" s="214"/>
      <c r="DV32" s="214">
        <v>11</v>
      </c>
      <c r="DW32" s="214"/>
      <c r="DX32" s="214"/>
      <c r="DY32" s="214"/>
      <c r="DZ32" s="214"/>
      <c r="EA32" s="214"/>
      <c r="EB32" s="214"/>
      <c r="EC32" s="214"/>
      <c r="ED32" s="214"/>
      <c r="EE32" s="214"/>
      <c r="EF32" s="214"/>
      <c r="EG32" s="214"/>
      <c r="EH32" s="214"/>
    </row>
    <row r="33" spans="1:138" s="23" customFormat="1" ht="19.5" customHeight="1">
      <c r="A33" s="181" t="s">
        <v>168</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231" t="s">
        <v>349</v>
      </c>
      <c r="AK33" s="231"/>
      <c r="AL33" s="231"/>
      <c r="AM33" s="231"/>
      <c r="AN33" s="231"/>
      <c r="AO33" s="231"/>
      <c r="AP33" s="231"/>
      <c r="AQ33" s="232" t="s">
        <v>20</v>
      </c>
      <c r="AR33" s="232"/>
      <c r="AS33" s="232"/>
      <c r="AT33" s="232"/>
      <c r="AU33" s="232"/>
      <c r="AV33" s="232"/>
      <c r="AW33" s="232"/>
      <c r="AX33" s="232"/>
      <c r="AY33" s="232"/>
      <c r="AZ33" s="232"/>
      <c r="BA33" s="232" t="s">
        <v>20</v>
      </c>
      <c r="BB33" s="232"/>
      <c r="BC33" s="232"/>
      <c r="BD33" s="232"/>
      <c r="BE33" s="232"/>
      <c r="BF33" s="232"/>
      <c r="BG33" s="232"/>
      <c r="BH33" s="232"/>
      <c r="BI33" s="232"/>
      <c r="BJ33" s="232"/>
      <c r="BK33" s="232" t="s">
        <v>20</v>
      </c>
      <c r="BL33" s="232"/>
      <c r="BM33" s="232"/>
      <c r="BN33" s="232"/>
      <c r="BO33" s="232"/>
      <c r="BP33" s="232"/>
      <c r="BQ33" s="232"/>
      <c r="BR33" s="232"/>
      <c r="BS33" s="232"/>
      <c r="BT33" s="232"/>
      <c r="BU33" s="232" t="s">
        <v>20</v>
      </c>
      <c r="BV33" s="232"/>
      <c r="BW33" s="232"/>
      <c r="BX33" s="232"/>
      <c r="BY33" s="232"/>
      <c r="BZ33" s="232"/>
      <c r="CA33" s="232"/>
      <c r="CB33" s="232"/>
      <c r="CC33" s="232"/>
      <c r="CD33" s="232" t="s">
        <v>20</v>
      </c>
      <c r="CE33" s="232"/>
      <c r="CF33" s="232"/>
      <c r="CG33" s="232"/>
      <c r="CH33" s="232"/>
      <c r="CI33" s="232"/>
      <c r="CJ33" s="232"/>
      <c r="CK33" s="232"/>
      <c r="CL33" s="232"/>
      <c r="CM33" s="232" t="s">
        <v>20</v>
      </c>
      <c r="CN33" s="232"/>
      <c r="CO33" s="232"/>
      <c r="CP33" s="232"/>
      <c r="CQ33" s="232"/>
      <c r="CR33" s="232"/>
      <c r="CS33" s="232"/>
      <c r="CT33" s="232"/>
      <c r="CU33" s="232"/>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row>
    <row r="34" spans="1:138" s="23" customFormat="1" ht="20.25" customHeight="1">
      <c r="A34" s="255" t="s">
        <v>169</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7"/>
      <c r="AJ34" s="285" t="s">
        <v>364</v>
      </c>
      <c r="AK34" s="286"/>
      <c r="AL34" s="286"/>
      <c r="AM34" s="286"/>
      <c r="AN34" s="286"/>
      <c r="AO34" s="286"/>
      <c r="AP34" s="287"/>
      <c r="AQ34" s="215"/>
      <c r="AR34" s="216"/>
      <c r="AS34" s="216"/>
      <c r="AT34" s="216"/>
      <c r="AU34" s="216"/>
      <c r="AV34" s="216"/>
      <c r="AW34" s="216"/>
      <c r="AX34" s="216"/>
      <c r="AY34" s="216"/>
      <c r="AZ34" s="217"/>
      <c r="BA34" s="215"/>
      <c r="BB34" s="216"/>
      <c r="BC34" s="216"/>
      <c r="BD34" s="216"/>
      <c r="BE34" s="216"/>
      <c r="BF34" s="216"/>
      <c r="BG34" s="216"/>
      <c r="BH34" s="216"/>
      <c r="BI34" s="216"/>
      <c r="BJ34" s="217"/>
      <c r="BK34" s="215"/>
      <c r="BL34" s="216"/>
      <c r="BM34" s="216"/>
      <c r="BN34" s="216"/>
      <c r="BO34" s="216"/>
      <c r="BP34" s="216"/>
      <c r="BQ34" s="216"/>
      <c r="BR34" s="216"/>
      <c r="BS34" s="216"/>
      <c r="BT34" s="217"/>
      <c r="BU34" s="215"/>
      <c r="BV34" s="216"/>
      <c r="BW34" s="216"/>
      <c r="BX34" s="216"/>
      <c r="BY34" s="216"/>
      <c r="BZ34" s="216"/>
      <c r="CA34" s="216"/>
      <c r="CB34" s="216"/>
      <c r="CC34" s="217"/>
      <c r="CD34" s="215"/>
      <c r="CE34" s="216"/>
      <c r="CF34" s="216"/>
      <c r="CG34" s="216"/>
      <c r="CH34" s="216"/>
      <c r="CI34" s="216"/>
      <c r="CJ34" s="216"/>
      <c r="CK34" s="216"/>
      <c r="CL34" s="217"/>
      <c r="CM34" s="215"/>
      <c r="CN34" s="216"/>
      <c r="CO34" s="216"/>
      <c r="CP34" s="216"/>
      <c r="CQ34" s="216"/>
      <c r="CR34" s="216"/>
      <c r="CS34" s="216"/>
      <c r="CT34" s="216"/>
      <c r="CU34" s="217"/>
      <c r="CV34" s="215"/>
      <c r="CW34" s="216"/>
      <c r="CX34" s="216"/>
      <c r="CY34" s="216"/>
      <c r="CZ34" s="216"/>
      <c r="DA34" s="216"/>
      <c r="DB34" s="216"/>
      <c r="DC34" s="216"/>
      <c r="DD34" s="216"/>
      <c r="DE34" s="216"/>
      <c r="DF34" s="216"/>
      <c r="DG34" s="216"/>
      <c r="DH34" s="217"/>
      <c r="DI34" s="215"/>
      <c r="DJ34" s="216"/>
      <c r="DK34" s="216"/>
      <c r="DL34" s="216"/>
      <c r="DM34" s="216"/>
      <c r="DN34" s="216"/>
      <c r="DO34" s="216"/>
      <c r="DP34" s="216"/>
      <c r="DQ34" s="216"/>
      <c r="DR34" s="216"/>
      <c r="DS34" s="216"/>
      <c r="DT34" s="216"/>
      <c r="DU34" s="217"/>
      <c r="DV34" s="215"/>
      <c r="DW34" s="216"/>
      <c r="DX34" s="216"/>
      <c r="DY34" s="216"/>
      <c r="DZ34" s="216"/>
      <c r="EA34" s="216"/>
      <c r="EB34" s="216"/>
      <c r="EC34" s="216"/>
      <c r="ED34" s="216"/>
      <c r="EE34" s="216"/>
      <c r="EF34" s="216"/>
      <c r="EG34" s="216"/>
      <c r="EH34" s="217"/>
    </row>
    <row r="35" spans="1:138" s="23" customFormat="1" ht="15.75" customHeight="1">
      <c r="A35" s="258"/>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60"/>
      <c r="AJ35" s="288"/>
      <c r="AK35" s="289"/>
      <c r="AL35" s="289"/>
      <c r="AM35" s="289"/>
      <c r="AN35" s="289"/>
      <c r="AO35" s="289"/>
      <c r="AP35" s="290"/>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43" t="s">
        <v>170</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5"/>
      <c r="AJ36" s="231" t="s">
        <v>350</v>
      </c>
      <c r="AK36" s="231"/>
      <c r="AL36" s="231"/>
      <c r="AM36" s="231"/>
      <c r="AN36" s="231"/>
      <c r="AO36" s="231"/>
      <c r="AP36" s="231"/>
      <c r="AQ36" s="232" t="s">
        <v>20</v>
      </c>
      <c r="AR36" s="232"/>
      <c r="AS36" s="232"/>
      <c r="AT36" s="232"/>
      <c r="AU36" s="232"/>
      <c r="AV36" s="232"/>
      <c r="AW36" s="232"/>
      <c r="AX36" s="232"/>
      <c r="AY36" s="232"/>
      <c r="AZ36" s="232"/>
      <c r="BA36" s="232" t="s">
        <v>20</v>
      </c>
      <c r="BB36" s="232"/>
      <c r="BC36" s="232"/>
      <c r="BD36" s="232"/>
      <c r="BE36" s="232"/>
      <c r="BF36" s="232"/>
      <c r="BG36" s="232"/>
      <c r="BH36" s="232"/>
      <c r="BI36" s="232"/>
      <c r="BJ36" s="232"/>
      <c r="BK36" s="232" t="s">
        <v>20</v>
      </c>
      <c r="BL36" s="232"/>
      <c r="BM36" s="232"/>
      <c r="BN36" s="232"/>
      <c r="BO36" s="232"/>
      <c r="BP36" s="232"/>
      <c r="BQ36" s="232"/>
      <c r="BR36" s="232"/>
      <c r="BS36" s="232"/>
      <c r="BT36" s="232"/>
      <c r="BU36" s="232" t="s">
        <v>20</v>
      </c>
      <c r="BV36" s="232"/>
      <c r="BW36" s="232"/>
      <c r="BX36" s="232"/>
      <c r="BY36" s="232"/>
      <c r="BZ36" s="232"/>
      <c r="CA36" s="232"/>
      <c r="CB36" s="232"/>
      <c r="CC36" s="232"/>
      <c r="CD36" s="232" t="s">
        <v>20</v>
      </c>
      <c r="CE36" s="232"/>
      <c r="CF36" s="232"/>
      <c r="CG36" s="232"/>
      <c r="CH36" s="232"/>
      <c r="CI36" s="232"/>
      <c r="CJ36" s="232"/>
      <c r="CK36" s="232"/>
      <c r="CL36" s="232"/>
      <c r="CM36" s="232" t="s">
        <v>20</v>
      </c>
      <c r="CN36" s="232"/>
      <c r="CO36" s="232"/>
      <c r="CP36" s="232"/>
      <c r="CQ36" s="232"/>
      <c r="CR36" s="232"/>
      <c r="CS36" s="232"/>
      <c r="CT36" s="232"/>
      <c r="CU36" s="232"/>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row>
    <row r="37" spans="1:138" s="23" customFormat="1" ht="21" customHeight="1">
      <c r="A37" s="255" t="s">
        <v>169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7"/>
      <c r="AJ37" s="285" t="s">
        <v>365</v>
      </c>
      <c r="AK37" s="286"/>
      <c r="AL37" s="286"/>
      <c r="AM37" s="286"/>
      <c r="AN37" s="286"/>
      <c r="AO37" s="286"/>
      <c r="AP37" s="287"/>
      <c r="AQ37" s="234"/>
      <c r="AR37" s="235"/>
      <c r="AS37" s="235"/>
      <c r="AT37" s="235"/>
      <c r="AU37" s="235"/>
      <c r="AV37" s="235"/>
      <c r="AW37" s="235"/>
      <c r="AX37" s="235"/>
      <c r="AY37" s="235"/>
      <c r="AZ37" s="236"/>
      <c r="BA37" s="234"/>
      <c r="BB37" s="235"/>
      <c r="BC37" s="235"/>
      <c r="BD37" s="235"/>
      <c r="BE37" s="235"/>
      <c r="BF37" s="235"/>
      <c r="BG37" s="235"/>
      <c r="BH37" s="235"/>
      <c r="BI37" s="235"/>
      <c r="BJ37" s="236"/>
      <c r="BK37" s="234"/>
      <c r="BL37" s="235"/>
      <c r="BM37" s="235"/>
      <c r="BN37" s="235"/>
      <c r="BO37" s="235"/>
      <c r="BP37" s="235"/>
      <c r="BQ37" s="235"/>
      <c r="BR37" s="235"/>
      <c r="BS37" s="235"/>
      <c r="BT37" s="236"/>
      <c r="BU37" s="234"/>
      <c r="BV37" s="235"/>
      <c r="BW37" s="235"/>
      <c r="BX37" s="235"/>
      <c r="BY37" s="235"/>
      <c r="BZ37" s="235"/>
      <c r="CA37" s="235"/>
      <c r="CB37" s="235"/>
      <c r="CC37" s="236"/>
      <c r="CD37" s="234"/>
      <c r="CE37" s="235"/>
      <c r="CF37" s="235"/>
      <c r="CG37" s="235"/>
      <c r="CH37" s="235"/>
      <c r="CI37" s="235"/>
      <c r="CJ37" s="235"/>
      <c r="CK37" s="235"/>
      <c r="CL37" s="236"/>
      <c r="CM37" s="234"/>
      <c r="CN37" s="235"/>
      <c r="CO37" s="235"/>
      <c r="CP37" s="235"/>
      <c r="CQ37" s="235"/>
      <c r="CR37" s="235"/>
      <c r="CS37" s="235"/>
      <c r="CT37" s="235"/>
      <c r="CU37" s="236"/>
      <c r="CV37" s="215"/>
      <c r="CW37" s="216"/>
      <c r="CX37" s="216"/>
      <c r="CY37" s="216"/>
      <c r="CZ37" s="216"/>
      <c r="DA37" s="216"/>
      <c r="DB37" s="216"/>
      <c r="DC37" s="216"/>
      <c r="DD37" s="216"/>
      <c r="DE37" s="216"/>
      <c r="DF37" s="216"/>
      <c r="DG37" s="216"/>
      <c r="DH37" s="217"/>
      <c r="DI37" s="215"/>
      <c r="DJ37" s="216"/>
      <c r="DK37" s="216"/>
      <c r="DL37" s="216"/>
      <c r="DM37" s="216"/>
      <c r="DN37" s="216"/>
      <c r="DO37" s="216"/>
      <c r="DP37" s="216"/>
      <c r="DQ37" s="216"/>
      <c r="DR37" s="216"/>
      <c r="DS37" s="216"/>
      <c r="DT37" s="216"/>
      <c r="DU37" s="217"/>
      <c r="DV37" s="215"/>
      <c r="DW37" s="216"/>
      <c r="DX37" s="216"/>
      <c r="DY37" s="216"/>
      <c r="DZ37" s="216"/>
      <c r="EA37" s="216"/>
      <c r="EB37" s="216"/>
      <c r="EC37" s="216"/>
      <c r="ED37" s="216"/>
      <c r="EE37" s="216"/>
      <c r="EF37" s="216"/>
      <c r="EG37" s="216"/>
      <c r="EH37" s="217"/>
    </row>
    <row r="38" spans="1:138" s="23" customFormat="1" ht="15.75" customHeight="1">
      <c r="A38" s="258"/>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60"/>
      <c r="AJ38" s="288"/>
      <c r="AK38" s="289"/>
      <c r="AL38" s="289"/>
      <c r="AM38" s="289"/>
      <c r="AN38" s="289"/>
      <c r="AO38" s="289"/>
      <c r="AP38" s="290"/>
      <c r="AQ38" s="237"/>
      <c r="AR38" s="238"/>
      <c r="AS38" s="238"/>
      <c r="AT38" s="238"/>
      <c r="AU38" s="238"/>
      <c r="AV38" s="238"/>
      <c r="AW38" s="238"/>
      <c r="AX38" s="238"/>
      <c r="AY38" s="238"/>
      <c r="AZ38" s="239"/>
      <c r="BA38" s="237"/>
      <c r="BB38" s="238"/>
      <c r="BC38" s="238"/>
      <c r="BD38" s="238"/>
      <c r="BE38" s="238"/>
      <c r="BF38" s="238"/>
      <c r="BG38" s="238"/>
      <c r="BH38" s="238"/>
      <c r="BI38" s="238"/>
      <c r="BJ38" s="239"/>
      <c r="BK38" s="237"/>
      <c r="BL38" s="238"/>
      <c r="BM38" s="238"/>
      <c r="BN38" s="238"/>
      <c r="BO38" s="238"/>
      <c r="BP38" s="238"/>
      <c r="BQ38" s="238"/>
      <c r="BR38" s="238"/>
      <c r="BS38" s="238"/>
      <c r="BT38" s="239"/>
      <c r="BU38" s="237"/>
      <c r="BV38" s="238"/>
      <c r="BW38" s="238"/>
      <c r="BX38" s="238"/>
      <c r="BY38" s="238"/>
      <c r="BZ38" s="238"/>
      <c r="CA38" s="238"/>
      <c r="CB38" s="238"/>
      <c r="CC38" s="239"/>
      <c r="CD38" s="237"/>
      <c r="CE38" s="238"/>
      <c r="CF38" s="238"/>
      <c r="CG38" s="238"/>
      <c r="CH38" s="238"/>
      <c r="CI38" s="238"/>
      <c r="CJ38" s="238"/>
      <c r="CK38" s="238"/>
      <c r="CL38" s="239"/>
      <c r="CM38" s="237"/>
      <c r="CN38" s="238"/>
      <c r="CO38" s="238"/>
      <c r="CP38" s="238"/>
      <c r="CQ38" s="238"/>
      <c r="CR38" s="238"/>
      <c r="CS38" s="238"/>
      <c r="CT38" s="238"/>
      <c r="CU38" s="23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58" t="s">
        <v>171</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231" t="s">
        <v>348</v>
      </c>
      <c r="AK39" s="231"/>
      <c r="AL39" s="231"/>
      <c r="AM39" s="231"/>
      <c r="AN39" s="231"/>
      <c r="AO39" s="231"/>
      <c r="AP39" s="231"/>
      <c r="AQ39" s="232" t="s">
        <v>20</v>
      </c>
      <c r="AR39" s="232"/>
      <c r="AS39" s="232"/>
      <c r="AT39" s="232"/>
      <c r="AU39" s="232"/>
      <c r="AV39" s="232"/>
      <c r="AW39" s="232"/>
      <c r="AX39" s="232"/>
      <c r="AY39" s="232"/>
      <c r="AZ39" s="232"/>
      <c r="BA39" s="232" t="s">
        <v>20</v>
      </c>
      <c r="BB39" s="232"/>
      <c r="BC39" s="232"/>
      <c r="BD39" s="232"/>
      <c r="BE39" s="232"/>
      <c r="BF39" s="232"/>
      <c r="BG39" s="232"/>
      <c r="BH39" s="232"/>
      <c r="BI39" s="232"/>
      <c r="BJ39" s="232"/>
      <c r="BK39" s="232" t="s">
        <v>20</v>
      </c>
      <c r="BL39" s="232"/>
      <c r="BM39" s="232"/>
      <c r="BN39" s="232"/>
      <c r="BO39" s="232"/>
      <c r="BP39" s="232"/>
      <c r="BQ39" s="232"/>
      <c r="BR39" s="232"/>
      <c r="BS39" s="232"/>
      <c r="BT39" s="232"/>
      <c r="BU39" s="232" t="s">
        <v>20</v>
      </c>
      <c r="BV39" s="232"/>
      <c r="BW39" s="232"/>
      <c r="BX39" s="232"/>
      <c r="BY39" s="232"/>
      <c r="BZ39" s="232"/>
      <c r="CA39" s="232"/>
      <c r="CB39" s="232"/>
      <c r="CC39" s="232"/>
      <c r="CD39" s="232" t="s">
        <v>20</v>
      </c>
      <c r="CE39" s="232"/>
      <c r="CF39" s="232"/>
      <c r="CG39" s="232"/>
      <c r="CH39" s="232"/>
      <c r="CI39" s="232"/>
      <c r="CJ39" s="232"/>
      <c r="CK39" s="232"/>
      <c r="CL39" s="232"/>
      <c r="CM39" s="232" t="s">
        <v>20</v>
      </c>
      <c r="CN39" s="232"/>
      <c r="CO39" s="232"/>
      <c r="CP39" s="232"/>
      <c r="CQ39" s="232"/>
      <c r="CR39" s="232"/>
      <c r="CS39" s="232"/>
      <c r="CT39" s="232"/>
      <c r="CU39" s="232"/>
      <c r="CV39" s="224">
        <f>CV33+CV36</f>
        <v>0</v>
      </c>
      <c r="CW39" s="224"/>
      <c r="CX39" s="224"/>
      <c r="CY39" s="224"/>
      <c r="CZ39" s="224"/>
      <c r="DA39" s="224"/>
      <c r="DB39" s="224"/>
      <c r="DC39" s="224"/>
      <c r="DD39" s="224"/>
      <c r="DE39" s="224"/>
      <c r="DF39" s="224"/>
      <c r="DG39" s="224"/>
      <c r="DH39" s="224"/>
      <c r="DI39" s="224">
        <f>DI33+DI36</f>
        <v>0</v>
      </c>
      <c r="DJ39" s="224"/>
      <c r="DK39" s="224"/>
      <c r="DL39" s="224"/>
      <c r="DM39" s="224"/>
      <c r="DN39" s="224"/>
      <c r="DO39" s="224"/>
      <c r="DP39" s="224"/>
      <c r="DQ39" s="224"/>
      <c r="DR39" s="224"/>
      <c r="DS39" s="224"/>
      <c r="DT39" s="224"/>
      <c r="DU39" s="224"/>
      <c r="DV39" s="224">
        <f>DV33+DV36</f>
        <v>0</v>
      </c>
      <c r="DW39" s="224"/>
      <c r="DX39" s="224"/>
      <c r="DY39" s="224"/>
      <c r="DZ39" s="224"/>
      <c r="EA39" s="224"/>
      <c r="EB39" s="224"/>
      <c r="EC39" s="224"/>
      <c r="ED39" s="224"/>
      <c r="EE39" s="224"/>
      <c r="EF39" s="224"/>
      <c r="EG39" s="224"/>
      <c r="EH39" s="224"/>
    </row>
    <row r="40" spans="1:138" s="23" customFormat="1" ht="15.7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row>
    <row r="41" spans="1:138" s="23" customFormat="1" ht="33" customHeight="1">
      <c r="A41" s="262" t="s">
        <v>172</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c r="EG41" s="262"/>
      <c r="EH41" s="26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2" customFormat="1" ht="49.5" customHeight="1">
      <c r="A43" s="194" t="s">
        <v>10</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t="s">
        <v>11</v>
      </c>
      <c r="AK43" s="194"/>
      <c r="AL43" s="194"/>
      <c r="AM43" s="194"/>
      <c r="AN43" s="194"/>
      <c r="AO43" s="194"/>
      <c r="AP43" s="194"/>
      <c r="AQ43" s="200" t="s">
        <v>173</v>
      </c>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194" t="s">
        <v>174</v>
      </c>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t="s">
        <v>175</v>
      </c>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row>
    <row r="44" spans="1:138" s="22" customFormat="1" ht="1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200" t="str">
        <f>AQ30</f>
        <v>на 2021 г.</v>
      </c>
      <c r="AR44" s="200"/>
      <c r="AS44" s="200"/>
      <c r="AT44" s="200"/>
      <c r="AU44" s="200"/>
      <c r="AV44" s="200"/>
      <c r="AW44" s="200"/>
      <c r="AX44" s="200"/>
      <c r="AY44" s="200"/>
      <c r="AZ44" s="200"/>
      <c r="BA44" s="200" t="str">
        <f>BA30</f>
        <v>на 2022г.</v>
      </c>
      <c r="BB44" s="200"/>
      <c r="BC44" s="200"/>
      <c r="BD44" s="200"/>
      <c r="BE44" s="200"/>
      <c r="BF44" s="200"/>
      <c r="BG44" s="200"/>
      <c r="BH44" s="200"/>
      <c r="BI44" s="200"/>
      <c r="BJ44" s="200"/>
      <c r="BK44" s="200" t="str">
        <f>BK30</f>
        <v>на 2023 г.</v>
      </c>
      <c r="BL44" s="200"/>
      <c r="BM44" s="200"/>
      <c r="BN44" s="200"/>
      <c r="BO44" s="200"/>
      <c r="BP44" s="200"/>
      <c r="BQ44" s="200"/>
      <c r="BR44" s="200"/>
      <c r="BS44" s="200"/>
      <c r="BT44" s="200"/>
      <c r="BU44" s="200" t="str">
        <f>BU30</f>
        <v>на 2021 г.</v>
      </c>
      <c r="BV44" s="200"/>
      <c r="BW44" s="200"/>
      <c r="BX44" s="200"/>
      <c r="BY44" s="200"/>
      <c r="BZ44" s="200"/>
      <c r="CA44" s="200"/>
      <c r="CB44" s="200"/>
      <c r="CC44" s="200"/>
      <c r="CD44" s="200" t="str">
        <f>CD30</f>
        <v>на 2022г.</v>
      </c>
      <c r="CE44" s="200"/>
      <c r="CF44" s="200"/>
      <c r="CG44" s="200"/>
      <c r="CH44" s="200"/>
      <c r="CI44" s="200"/>
      <c r="CJ44" s="200"/>
      <c r="CK44" s="200"/>
      <c r="CL44" s="200"/>
      <c r="CM44" s="200" t="str">
        <f>CM30</f>
        <v>на 2023 г.</v>
      </c>
      <c r="CN44" s="200"/>
      <c r="CO44" s="200"/>
      <c r="CP44" s="200"/>
      <c r="CQ44" s="200"/>
      <c r="CR44" s="200"/>
      <c r="CS44" s="200"/>
      <c r="CT44" s="200"/>
      <c r="CU44" s="200"/>
      <c r="CV44" s="200" t="str">
        <f>CV30</f>
        <v>на 2021 г.</v>
      </c>
      <c r="CW44" s="200"/>
      <c r="CX44" s="200"/>
      <c r="CY44" s="200"/>
      <c r="CZ44" s="200"/>
      <c r="DA44" s="200"/>
      <c r="DB44" s="200"/>
      <c r="DC44" s="200"/>
      <c r="DD44" s="200"/>
      <c r="DE44" s="200"/>
      <c r="DF44" s="200"/>
      <c r="DG44" s="200"/>
      <c r="DH44" s="200"/>
      <c r="DI44" s="200" t="str">
        <f>DI30</f>
        <v>на 2022г.</v>
      </c>
      <c r="DJ44" s="200"/>
      <c r="DK44" s="200"/>
      <c r="DL44" s="200"/>
      <c r="DM44" s="200"/>
      <c r="DN44" s="200"/>
      <c r="DO44" s="200"/>
      <c r="DP44" s="200"/>
      <c r="DQ44" s="200"/>
      <c r="DR44" s="200"/>
      <c r="DS44" s="200"/>
      <c r="DT44" s="200"/>
      <c r="DU44" s="200"/>
      <c r="DV44" s="200" t="str">
        <f>DV30</f>
        <v>на 2023 г.</v>
      </c>
      <c r="DW44" s="200"/>
      <c r="DX44" s="200"/>
      <c r="DY44" s="200"/>
      <c r="DZ44" s="200"/>
      <c r="EA44" s="200"/>
      <c r="EB44" s="200"/>
      <c r="EC44" s="200"/>
      <c r="ED44" s="200"/>
      <c r="EE44" s="200"/>
      <c r="EF44" s="200"/>
      <c r="EG44" s="200"/>
      <c r="EH44" s="200"/>
    </row>
    <row r="45" spans="1:138" s="22" customFormat="1" ht="66.75" customHeight="1">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214" t="s">
        <v>114</v>
      </c>
      <c r="AR45" s="214"/>
      <c r="AS45" s="214"/>
      <c r="AT45" s="214"/>
      <c r="AU45" s="214"/>
      <c r="AV45" s="214"/>
      <c r="AW45" s="214"/>
      <c r="AX45" s="214"/>
      <c r="AY45" s="214"/>
      <c r="AZ45" s="214"/>
      <c r="BA45" s="214" t="s">
        <v>115</v>
      </c>
      <c r="BB45" s="214"/>
      <c r="BC45" s="214"/>
      <c r="BD45" s="214"/>
      <c r="BE45" s="214"/>
      <c r="BF45" s="214"/>
      <c r="BG45" s="214"/>
      <c r="BH45" s="214"/>
      <c r="BI45" s="214"/>
      <c r="BJ45" s="214"/>
      <c r="BK45" s="214" t="s">
        <v>116</v>
      </c>
      <c r="BL45" s="214"/>
      <c r="BM45" s="214"/>
      <c r="BN45" s="214"/>
      <c r="BO45" s="214"/>
      <c r="BP45" s="214"/>
      <c r="BQ45" s="214"/>
      <c r="BR45" s="214"/>
      <c r="BS45" s="214"/>
      <c r="BT45" s="214"/>
      <c r="BU45" s="214" t="s">
        <v>114</v>
      </c>
      <c r="BV45" s="214"/>
      <c r="BW45" s="214"/>
      <c r="BX45" s="214"/>
      <c r="BY45" s="214"/>
      <c r="BZ45" s="214"/>
      <c r="CA45" s="214"/>
      <c r="CB45" s="214"/>
      <c r="CC45" s="214"/>
      <c r="CD45" s="214" t="s">
        <v>115</v>
      </c>
      <c r="CE45" s="214"/>
      <c r="CF45" s="214"/>
      <c r="CG45" s="214"/>
      <c r="CH45" s="214"/>
      <c r="CI45" s="214"/>
      <c r="CJ45" s="214"/>
      <c r="CK45" s="214"/>
      <c r="CL45" s="214"/>
      <c r="CM45" s="214" t="s">
        <v>116</v>
      </c>
      <c r="CN45" s="214"/>
      <c r="CO45" s="214"/>
      <c r="CP45" s="214"/>
      <c r="CQ45" s="214"/>
      <c r="CR45" s="214"/>
      <c r="CS45" s="214"/>
      <c r="CT45" s="214"/>
      <c r="CU45" s="214"/>
      <c r="CV45" s="214" t="s">
        <v>114</v>
      </c>
      <c r="CW45" s="214"/>
      <c r="CX45" s="214"/>
      <c r="CY45" s="214"/>
      <c r="CZ45" s="214"/>
      <c r="DA45" s="214"/>
      <c r="DB45" s="214"/>
      <c r="DC45" s="214"/>
      <c r="DD45" s="214"/>
      <c r="DE45" s="214"/>
      <c r="DF45" s="214"/>
      <c r="DG45" s="214"/>
      <c r="DH45" s="214"/>
      <c r="DI45" s="214" t="s">
        <v>115</v>
      </c>
      <c r="DJ45" s="214"/>
      <c r="DK45" s="214"/>
      <c r="DL45" s="214"/>
      <c r="DM45" s="214"/>
      <c r="DN45" s="214"/>
      <c r="DO45" s="214"/>
      <c r="DP45" s="214"/>
      <c r="DQ45" s="214"/>
      <c r="DR45" s="214"/>
      <c r="DS45" s="214"/>
      <c r="DT45" s="214"/>
      <c r="DU45" s="214"/>
      <c r="DV45" s="214" t="s">
        <v>116</v>
      </c>
      <c r="DW45" s="214"/>
      <c r="DX45" s="214"/>
      <c r="DY45" s="214"/>
      <c r="DZ45" s="214"/>
      <c r="EA45" s="214"/>
      <c r="EB45" s="214"/>
      <c r="EC45" s="214"/>
      <c r="ED45" s="214"/>
      <c r="EE45" s="214"/>
      <c r="EF45" s="214"/>
      <c r="EG45" s="214"/>
      <c r="EH45" s="214"/>
    </row>
    <row r="46" spans="1:138" s="26" customFormat="1" ht="12.75">
      <c r="A46" s="276">
        <v>1</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v>2</v>
      </c>
      <c r="AK46" s="276"/>
      <c r="AL46" s="276"/>
      <c r="AM46" s="276"/>
      <c r="AN46" s="276"/>
      <c r="AO46" s="276"/>
      <c r="AP46" s="276"/>
      <c r="AQ46" s="214">
        <v>3</v>
      </c>
      <c r="AR46" s="214"/>
      <c r="AS46" s="214"/>
      <c r="AT46" s="214"/>
      <c r="AU46" s="214"/>
      <c r="AV46" s="214"/>
      <c r="AW46" s="214"/>
      <c r="AX46" s="214"/>
      <c r="AY46" s="214"/>
      <c r="AZ46" s="214"/>
      <c r="BA46" s="214">
        <v>4</v>
      </c>
      <c r="BB46" s="214"/>
      <c r="BC46" s="214"/>
      <c r="BD46" s="214"/>
      <c r="BE46" s="214"/>
      <c r="BF46" s="214"/>
      <c r="BG46" s="214"/>
      <c r="BH46" s="214"/>
      <c r="BI46" s="214"/>
      <c r="BJ46" s="214"/>
      <c r="BK46" s="214">
        <v>5</v>
      </c>
      <c r="BL46" s="214"/>
      <c r="BM46" s="214"/>
      <c r="BN46" s="214"/>
      <c r="BO46" s="214"/>
      <c r="BP46" s="214"/>
      <c r="BQ46" s="214"/>
      <c r="BR46" s="214"/>
      <c r="BS46" s="214"/>
      <c r="BT46" s="214"/>
      <c r="BU46" s="214">
        <v>6</v>
      </c>
      <c r="BV46" s="214"/>
      <c r="BW46" s="214"/>
      <c r="BX46" s="214"/>
      <c r="BY46" s="214"/>
      <c r="BZ46" s="214"/>
      <c r="CA46" s="214"/>
      <c r="CB46" s="214"/>
      <c r="CC46" s="214"/>
      <c r="CD46" s="214">
        <v>7</v>
      </c>
      <c r="CE46" s="214"/>
      <c r="CF46" s="214"/>
      <c r="CG46" s="214"/>
      <c r="CH46" s="214"/>
      <c r="CI46" s="214"/>
      <c r="CJ46" s="214"/>
      <c r="CK46" s="214"/>
      <c r="CL46" s="214"/>
      <c r="CM46" s="214">
        <v>8</v>
      </c>
      <c r="CN46" s="214"/>
      <c r="CO46" s="214"/>
      <c r="CP46" s="214"/>
      <c r="CQ46" s="214"/>
      <c r="CR46" s="214"/>
      <c r="CS46" s="214"/>
      <c r="CT46" s="214"/>
      <c r="CU46" s="214"/>
      <c r="CV46" s="214">
        <v>9</v>
      </c>
      <c r="CW46" s="214"/>
      <c r="CX46" s="214"/>
      <c r="CY46" s="214"/>
      <c r="CZ46" s="214"/>
      <c r="DA46" s="214"/>
      <c r="DB46" s="214"/>
      <c r="DC46" s="214"/>
      <c r="DD46" s="214"/>
      <c r="DE46" s="214"/>
      <c r="DF46" s="214"/>
      <c r="DG46" s="214"/>
      <c r="DH46" s="214"/>
      <c r="DI46" s="214">
        <v>10</v>
      </c>
      <c r="DJ46" s="214"/>
      <c r="DK46" s="214"/>
      <c r="DL46" s="214"/>
      <c r="DM46" s="214"/>
      <c r="DN46" s="214"/>
      <c r="DO46" s="214"/>
      <c r="DP46" s="214"/>
      <c r="DQ46" s="214"/>
      <c r="DR46" s="214"/>
      <c r="DS46" s="214"/>
      <c r="DT46" s="214"/>
      <c r="DU46" s="214"/>
      <c r="DV46" s="214">
        <v>11</v>
      </c>
      <c r="DW46" s="214"/>
      <c r="DX46" s="214"/>
      <c r="DY46" s="214"/>
      <c r="DZ46" s="214"/>
      <c r="EA46" s="214"/>
      <c r="EB46" s="214"/>
      <c r="EC46" s="214"/>
      <c r="ED46" s="214"/>
      <c r="EE46" s="214"/>
      <c r="EF46" s="214"/>
      <c r="EG46" s="214"/>
      <c r="EH46" s="214"/>
    </row>
    <row r="47" spans="1:138" s="23" customFormat="1" ht="18" customHeight="1">
      <c r="A47" s="181" t="s">
        <v>176</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231" t="s">
        <v>344</v>
      </c>
      <c r="AK47" s="231"/>
      <c r="AL47" s="231"/>
      <c r="AM47" s="231"/>
      <c r="AN47" s="231"/>
      <c r="AO47" s="231"/>
      <c r="AP47" s="231"/>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row>
    <row r="48" spans="1:138" s="23" customFormat="1" ht="16.5" customHeight="1">
      <c r="A48" s="181" t="s">
        <v>177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231" t="s">
        <v>347</v>
      </c>
      <c r="AK48" s="231"/>
      <c r="AL48" s="231"/>
      <c r="AM48" s="231"/>
      <c r="AN48" s="231"/>
      <c r="AO48" s="231"/>
      <c r="AP48" s="231"/>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row>
    <row r="49" spans="1:138" s="23" customFormat="1" ht="15.7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231"/>
      <c r="AK49" s="294"/>
      <c r="AL49" s="294"/>
      <c r="AM49" s="294"/>
      <c r="AN49" s="294"/>
      <c r="AO49" s="294"/>
      <c r="AP49" s="29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row>
    <row r="50" spans="1:138" s="23" customFormat="1" ht="17.25" customHeight="1">
      <c r="A50" s="181" t="s">
        <v>171</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231" t="s">
        <v>348</v>
      </c>
      <c r="AK50" s="231"/>
      <c r="AL50" s="231"/>
      <c r="AM50" s="231"/>
      <c r="AN50" s="231"/>
      <c r="AO50" s="231"/>
      <c r="AP50" s="231"/>
      <c r="AQ50" s="232" t="s">
        <v>20</v>
      </c>
      <c r="AR50" s="232"/>
      <c r="AS50" s="232"/>
      <c r="AT50" s="232"/>
      <c r="AU50" s="232"/>
      <c r="AV50" s="232"/>
      <c r="AW50" s="232"/>
      <c r="AX50" s="232"/>
      <c r="AY50" s="232"/>
      <c r="AZ50" s="232"/>
      <c r="BA50" s="232" t="s">
        <v>20</v>
      </c>
      <c r="BB50" s="232"/>
      <c r="BC50" s="232"/>
      <c r="BD50" s="232"/>
      <c r="BE50" s="232"/>
      <c r="BF50" s="232"/>
      <c r="BG50" s="232"/>
      <c r="BH50" s="232"/>
      <c r="BI50" s="232"/>
      <c r="BJ50" s="232"/>
      <c r="BK50" s="232" t="s">
        <v>20</v>
      </c>
      <c r="BL50" s="232"/>
      <c r="BM50" s="232"/>
      <c r="BN50" s="232"/>
      <c r="BO50" s="232"/>
      <c r="BP50" s="232"/>
      <c r="BQ50" s="232"/>
      <c r="BR50" s="232"/>
      <c r="BS50" s="232"/>
      <c r="BT50" s="232"/>
      <c r="BU50" s="232" t="s">
        <v>20</v>
      </c>
      <c r="BV50" s="232"/>
      <c r="BW50" s="232"/>
      <c r="BX50" s="232"/>
      <c r="BY50" s="232"/>
      <c r="BZ50" s="232"/>
      <c r="CA50" s="232"/>
      <c r="CB50" s="232"/>
      <c r="CC50" s="232"/>
      <c r="CD50" s="232" t="s">
        <v>20</v>
      </c>
      <c r="CE50" s="232"/>
      <c r="CF50" s="232"/>
      <c r="CG50" s="232"/>
      <c r="CH50" s="232"/>
      <c r="CI50" s="232"/>
      <c r="CJ50" s="232"/>
      <c r="CK50" s="232"/>
      <c r="CL50" s="232"/>
      <c r="CM50" s="232" t="s">
        <v>20</v>
      </c>
      <c r="CN50" s="232"/>
      <c r="CO50" s="232"/>
      <c r="CP50" s="232"/>
      <c r="CQ50" s="232"/>
      <c r="CR50" s="232"/>
      <c r="CS50" s="232"/>
      <c r="CT50" s="232"/>
      <c r="CU50" s="232"/>
      <c r="CV50" s="224">
        <f>SUM(CV47:DH49)</f>
        <v>0</v>
      </c>
      <c r="CW50" s="224"/>
      <c r="CX50" s="224"/>
      <c r="CY50" s="224"/>
      <c r="CZ50" s="224"/>
      <c r="DA50" s="224"/>
      <c r="DB50" s="224"/>
      <c r="DC50" s="224"/>
      <c r="DD50" s="224"/>
      <c r="DE50" s="224"/>
      <c r="DF50" s="224"/>
      <c r="DG50" s="224"/>
      <c r="DH50" s="224"/>
      <c r="DI50" s="224">
        <f>SUM(DI47:DU49)</f>
        <v>0</v>
      </c>
      <c r="DJ50" s="224"/>
      <c r="DK50" s="224"/>
      <c r="DL50" s="224"/>
      <c r="DM50" s="224"/>
      <c r="DN50" s="224"/>
      <c r="DO50" s="224"/>
      <c r="DP50" s="224"/>
      <c r="DQ50" s="224"/>
      <c r="DR50" s="224"/>
      <c r="DS50" s="224"/>
      <c r="DT50" s="224"/>
      <c r="DU50" s="224"/>
      <c r="DV50" s="224">
        <f>SUM(DV47:EH49)</f>
        <v>0</v>
      </c>
      <c r="DW50" s="224"/>
      <c r="DX50" s="224"/>
      <c r="DY50" s="224"/>
      <c r="DZ50" s="224"/>
      <c r="EA50" s="224"/>
      <c r="EB50" s="224"/>
      <c r="EC50" s="224"/>
      <c r="ED50" s="224"/>
      <c r="EE50" s="224"/>
      <c r="EF50" s="224"/>
      <c r="EG50" s="224"/>
      <c r="EH50" s="224"/>
    </row>
    <row r="51" spans="1:139" s="23" customFormat="1" ht="15.7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45"/>
    </row>
    <row r="52" spans="1:139" s="23" customFormat="1" ht="24.75" customHeight="1">
      <c r="A52" s="262" t="s">
        <v>178</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c r="DM52" s="262"/>
      <c r="DN52" s="262"/>
      <c r="DO52" s="262"/>
      <c r="DP52" s="262"/>
      <c r="DQ52" s="262"/>
      <c r="DR52" s="262"/>
      <c r="DS52" s="262"/>
      <c r="DT52" s="262"/>
      <c r="DU52" s="262"/>
      <c r="DV52" s="262"/>
      <c r="DW52" s="262"/>
      <c r="DX52" s="262"/>
      <c r="DY52" s="262"/>
      <c r="DZ52" s="262"/>
      <c r="EA52" s="262"/>
      <c r="EB52" s="262"/>
      <c r="EC52" s="262"/>
      <c r="ED52" s="262"/>
      <c r="EE52" s="262"/>
      <c r="EF52" s="262"/>
      <c r="EG52" s="262"/>
      <c r="EH52" s="262"/>
      <c r="EI52" s="45"/>
    </row>
    <row r="53" spans="1:139" s="23" customFormat="1" ht="15.7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45"/>
    </row>
    <row r="54" spans="1:139" s="22" customFormat="1" ht="52.5" customHeight="1">
      <c r="A54" s="194" t="s">
        <v>10</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t="s">
        <v>11</v>
      </c>
      <c r="AK54" s="194"/>
      <c r="AL54" s="194"/>
      <c r="AM54" s="194"/>
      <c r="AN54" s="194"/>
      <c r="AO54" s="194"/>
      <c r="AP54" s="194"/>
      <c r="AQ54" s="200" t="s">
        <v>173</v>
      </c>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194" t="s">
        <v>179</v>
      </c>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t="s">
        <v>175</v>
      </c>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46"/>
    </row>
    <row r="55" spans="1:138" s="22" customFormat="1" ht="1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200" t="str">
        <f>AQ44</f>
        <v>на 2021 г.</v>
      </c>
      <c r="AR55" s="200"/>
      <c r="AS55" s="200"/>
      <c r="AT55" s="200"/>
      <c r="AU55" s="200"/>
      <c r="AV55" s="200"/>
      <c r="AW55" s="200"/>
      <c r="AX55" s="200"/>
      <c r="AY55" s="200"/>
      <c r="AZ55" s="200"/>
      <c r="BA55" s="200" t="str">
        <f>BA44</f>
        <v>на 2022г.</v>
      </c>
      <c r="BB55" s="200"/>
      <c r="BC55" s="200"/>
      <c r="BD55" s="200"/>
      <c r="BE55" s="200"/>
      <c r="BF55" s="200"/>
      <c r="BG55" s="200"/>
      <c r="BH55" s="200"/>
      <c r="BI55" s="200"/>
      <c r="BJ55" s="200"/>
      <c r="BK55" s="200" t="str">
        <f>BK44</f>
        <v>на 2023 г.</v>
      </c>
      <c r="BL55" s="200"/>
      <c r="BM55" s="200"/>
      <c r="BN55" s="200"/>
      <c r="BO55" s="200"/>
      <c r="BP55" s="200"/>
      <c r="BQ55" s="200"/>
      <c r="BR55" s="200"/>
      <c r="BS55" s="200"/>
      <c r="BT55" s="200"/>
      <c r="BU55" s="200" t="str">
        <f>BU44</f>
        <v>на 2021 г.</v>
      </c>
      <c r="BV55" s="200"/>
      <c r="BW55" s="200"/>
      <c r="BX55" s="200"/>
      <c r="BY55" s="200"/>
      <c r="BZ55" s="200"/>
      <c r="CA55" s="200"/>
      <c r="CB55" s="200"/>
      <c r="CC55" s="200"/>
      <c r="CD55" s="200" t="str">
        <f>CD44</f>
        <v>на 2022г.</v>
      </c>
      <c r="CE55" s="200"/>
      <c r="CF55" s="200"/>
      <c r="CG55" s="200"/>
      <c r="CH55" s="200"/>
      <c r="CI55" s="200"/>
      <c r="CJ55" s="200"/>
      <c r="CK55" s="200"/>
      <c r="CL55" s="200"/>
      <c r="CM55" s="200" t="str">
        <f>CM44</f>
        <v>на 2023 г.</v>
      </c>
      <c r="CN55" s="200"/>
      <c r="CO55" s="200"/>
      <c r="CP55" s="200"/>
      <c r="CQ55" s="200"/>
      <c r="CR55" s="200"/>
      <c r="CS55" s="200"/>
      <c r="CT55" s="200"/>
      <c r="CU55" s="200"/>
      <c r="CV55" s="200" t="str">
        <f>CV44</f>
        <v>на 2021 г.</v>
      </c>
      <c r="CW55" s="200"/>
      <c r="CX55" s="200"/>
      <c r="CY55" s="200"/>
      <c r="CZ55" s="200"/>
      <c r="DA55" s="200"/>
      <c r="DB55" s="200"/>
      <c r="DC55" s="200"/>
      <c r="DD55" s="200"/>
      <c r="DE55" s="200"/>
      <c r="DF55" s="200"/>
      <c r="DG55" s="200"/>
      <c r="DH55" s="200"/>
      <c r="DI55" s="200" t="str">
        <f>DI44</f>
        <v>на 2022г.</v>
      </c>
      <c r="DJ55" s="200"/>
      <c r="DK55" s="200"/>
      <c r="DL55" s="200"/>
      <c r="DM55" s="200"/>
      <c r="DN55" s="200"/>
      <c r="DO55" s="200"/>
      <c r="DP55" s="200"/>
      <c r="DQ55" s="200"/>
      <c r="DR55" s="200"/>
      <c r="DS55" s="200"/>
      <c r="DT55" s="200"/>
      <c r="DU55" s="200"/>
      <c r="DV55" s="200" t="str">
        <f>DV44</f>
        <v>на 2023 г.</v>
      </c>
      <c r="DW55" s="200"/>
      <c r="DX55" s="200"/>
      <c r="DY55" s="200"/>
      <c r="DZ55" s="200"/>
      <c r="EA55" s="200"/>
      <c r="EB55" s="200"/>
      <c r="EC55" s="200"/>
      <c r="ED55" s="200"/>
      <c r="EE55" s="200"/>
      <c r="EF55" s="200"/>
      <c r="EG55" s="200"/>
      <c r="EH55" s="200"/>
    </row>
    <row r="56" spans="1:138" s="22" customFormat="1" ht="55.5" customHeight="1">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214" t="s">
        <v>114</v>
      </c>
      <c r="AR56" s="214"/>
      <c r="AS56" s="214"/>
      <c r="AT56" s="214"/>
      <c r="AU56" s="214"/>
      <c r="AV56" s="214"/>
      <c r="AW56" s="214"/>
      <c r="AX56" s="214"/>
      <c r="AY56" s="214"/>
      <c r="AZ56" s="214"/>
      <c r="BA56" s="214" t="s">
        <v>115</v>
      </c>
      <c r="BB56" s="214"/>
      <c r="BC56" s="214"/>
      <c r="BD56" s="214"/>
      <c r="BE56" s="214"/>
      <c r="BF56" s="214"/>
      <c r="BG56" s="214"/>
      <c r="BH56" s="214"/>
      <c r="BI56" s="214"/>
      <c r="BJ56" s="214"/>
      <c r="BK56" s="214" t="s">
        <v>116</v>
      </c>
      <c r="BL56" s="214"/>
      <c r="BM56" s="214"/>
      <c r="BN56" s="214"/>
      <c r="BO56" s="214"/>
      <c r="BP56" s="214"/>
      <c r="BQ56" s="214"/>
      <c r="BR56" s="214"/>
      <c r="BS56" s="214"/>
      <c r="BT56" s="214"/>
      <c r="BU56" s="214" t="s">
        <v>114</v>
      </c>
      <c r="BV56" s="214"/>
      <c r="BW56" s="214"/>
      <c r="BX56" s="214"/>
      <c r="BY56" s="214"/>
      <c r="BZ56" s="214"/>
      <c r="CA56" s="214"/>
      <c r="CB56" s="214"/>
      <c r="CC56" s="214"/>
      <c r="CD56" s="214" t="s">
        <v>115</v>
      </c>
      <c r="CE56" s="214"/>
      <c r="CF56" s="214"/>
      <c r="CG56" s="214"/>
      <c r="CH56" s="214"/>
      <c r="CI56" s="214"/>
      <c r="CJ56" s="214"/>
      <c r="CK56" s="214"/>
      <c r="CL56" s="214"/>
      <c r="CM56" s="214" t="s">
        <v>116</v>
      </c>
      <c r="CN56" s="214"/>
      <c r="CO56" s="214"/>
      <c r="CP56" s="214"/>
      <c r="CQ56" s="214"/>
      <c r="CR56" s="214"/>
      <c r="CS56" s="214"/>
      <c r="CT56" s="214"/>
      <c r="CU56" s="214"/>
      <c r="CV56" s="214" t="s">
        <v>114</v>
      </c>
      <c r="CW56" s="214"/>
      <c r="CX56" s="214"/>
      <c r="CY56" s="214"/>
      <c r="CZ56" s="214"/>
      <c r="DA56" s="214"/>
      <c r="DB56" s="214"/>
      <c r="DC56" s="214"/>
      <c r="DD56" s="214"/>
      <c r="DE56" s="214"/>
      <c r="DF56" s="214"/>
      <c r="DG56" s="214"/>
      <c r="DH56" s="214"/>
      <c r="DI56" s="214" t="s">
        <v>115</v>
      </c>
      <c r="DJ56" s="214"/>
      <c r="DK56" s="214"/>
      <c r="DL56" s="214"/>
      <c r="DM56" s="214"/>
      <c r="DN56" s="214"/>
      <c r="DO56" s="214"/>
      <c r="DP56" s="214"/>
      <c r="DQ56" s="214"/>
      <c r="DR56" s="214"/>
      <c r="DS56" s="214"/>
      <c r="DT56" s="214"/>
      <c r="DU56" s="214"/>
      <c r="DV56" s="214" t="s">
        <v>116</v>
      </c>
      <c r="DW56" s="214"/>
      <c r="DX56" s="214"/>
      <c r="DY56" s="214"/>
      <c r="DZ56" s="214"/>
      <c r="EA56" s="214"/>
      <c r="EB56" s="214"/>
      <c r="EC56" s="214"/>
      <c r="ED56" s="214"/>
      <c r="EE56" s="214"/>
      <c r="EF56" s="214"/>
      <c r="EG56" s="214"/>
      <c r="EH56" s="214"/>
    </row>
    <row r="57" spans="1:138" s="26" customFormat="1" ht="12.75">
      <c r="A57" s="225">
        <v>1</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76">
        <v>2</v>
      </c>
      <c r="AK57" s="276"/>
      <c r="AL57" s="276"/>
      <c r="AM57" s="276"/>
      <c r="AN57" s="276"/>
      <c r="AO57" s="276"/>
      <c r="AP57" s="276"/>
      <c r="AQ57" s="214">
        <v>3</v>
      </c>
      <c r="AR57" s="214"/>
      <c r="AS57" s="214"/>
      <c r="AT57" s="214"/>
      <c r="AU57" s="214"/>
      <c r="AV57" s="214"/>
      <c r="AW57" s="214"/>
      <c r="AX57" s="214"/>
      <c r="AY57" s="214"/>
      <c r="AZ57" s="214"/>
      <c r="BA57" s="214">
        <v>4</v>
      </c>
      <c r="BB57" s="214"/>
      <c r="BC57" s="214"/>
      <c r="BD57" s="214"/>
      <c r="BE57" s="214"/>
      <c r="BF57" s="214"/>
      <c r="BG57" s="214"/>
      <c r="BH57" s="214"/>
      <c r="BI57" s="214"/>
      <c r="BJ57" s="214"/>
      <c r="BK57" s="214">
        <v>5</v>
      </c>
      <c r="BL57" s="214"/>
      <c r="BM57" s="214"/>
      <c r="BN57" s="214"/>
      <c r="BO57" s="214"/>
      <c r="BP57" s="214"/>
      <c r="BQ57" s="214"/>
      <c r="BR57" s="214"/>
      <c r="BS57" s="214"/>
      <c r="BT57" s="214"/>
      <c r="BU57" s="214">
        <v>6</v>
      </c>
      <c r="BV57" s="214"/>
      <c r="BW57" s="214"/>
      <c r="BX57" s="214"/>
      <c r="BY57" s="214"/>
      <c r="BZ57" s="214"/>
      <c r="CA57" s="214"/>
      <c r="CB57" s="214"/>
      <c r="CC57" s="214"/>
      <c r="CD57" s="214">
        <v>7</v>
      </c>
      <c r="CE57" s="214"/>
      <c r="CF57" s="214"/>
      <c r="CG57" s="214"/>
      <c r="CH57" s="214"/>
      <c r="CI57" s="214"/>
      <c r="CJ57" s="214"/>
      <c r="CK57" s="214"/>
      <c r="CL57" s="214"/>
      <c r="CM57" s="214">
        <v>8</v>
      </c>
      <c r="CN57" s="214"/>
      <c r="CO57" s="214"/>
      <c r="CP57" s="214"/>
      <c r="CQ57" s="214"/>
      <c r="CR57" s="214"/>
      <c r="CS57" s="214"/>
      <c r="CT57" s="214"/>
      <c r="CU57" s="214"/>
      <c r="CV57" s="214">
        <v>9</v>
      </c>
      <c r="CW57" s="214"/>
      <c r="CX57" s="214"/>
      <c r="CY57" s="214"/>
      <c r="CZ57" s="214"/>
      <c r="DA57" s="214"/>
      <c r="DB57" s="214"/>
      <c r="DC57" s="214"/>
      <c r="DD57" s="214"/>
      <c r="DE57" s="214"/>
      <c r="DF57" s="214"/>
      <c r="DG57" s="214"/>
      <c r="DH57" s="214"/>
      <c r="DI57" s="214">
        <v>10</v>
      </c>
      <c r="DJ57" s="214"/>
      <c r="DK57" s="214"/>
      <c r="DL57" s="214"/>
      <c r="DM57" s="214"/>
      <c r="DN57" s="214"/>
      <c r="DO57" s="214"/>
      <c r="DP57" s="214"/>
      <c r="DQ57" s="214"/>
      <c r="DR57" s="214"/>
      <c r="DS57" s="214"/>
      <c r="DT57" s="214"/>
      <c r="DU57" s="214"/>
      <c r="DV57" s="214">
        <v>11</v>
      </c>
      <c r="DW57" s="214"/>
      <c r="DX57" s="214"/>
      <c r="DY57" s="214"/>
      <c r="DZ57" s="214"/>
      <c r="EA57" s="214"/>
      <c r="EB57" s="214"/>
      <c r="EC57" s="214"/>
      <c r="ED57" s="214"/>
      <c r="EE57" s="214"/>
      <c r="EF57" s="214"/>
      <c r="EG57" s="214"/>
      <c r="EH57" s="214"/>
    </row>
    <row r="58" spans="1:138" s="23" customFormat="1" ht="15.75">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231" t="s">
        <v>344</v>
      </c>
      <c r="AK58" s="231"/>
      <c r="AL58" s="231"/>
      <c r="AM58" s="231"/>
      <c r="AN58" s="231"/>
      <c r="AO58" s="231"/>
      <c r="AP58" s="231"/>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row>
    <row r="59" spans="1:138" s="23" customFormat="1" ht="15.75">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231"/>
      <c r="AK59" s="231"/>
      <c r="AL59" s="231"/>
      <c r="AM59" s="231"/>
      <c r="AN59" s="231"/>
      <c r="AO59" s="231"/>
      <c r="AP59" s="231"/>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row>
    <row r="60" spans="1:138" s="23" customFormat="1" ht="15.75">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231"/>
      <c r="AK60" s="294"/>
      <c r="AL60" s="294"/>
      <c r="AM60" s="294"/>
      <c r="AN60" s="294"/>
      <c r="AO60" s="294"/>
      <c r="AP60" s="29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row>
    <row r="61" spans="1:138" s="23" customFormat="1" ht="16.5" customHeight="1">
      <c r="A61" s="181" t="s">
        <v>171</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231" t="s">
        <v>348</v>
      </c>
      <c r="AK61" s="231"/>
      <c r="AL61" s="231"/>
      <c r="AM61" s="231"/>
      <c r="AN61" s="231"/>
      <c r="AO61" s="231"/>
      <c r="AP61" s="231"/>
      <c r="AQ61" s="232" t="s">
        <v>20</v>
      </c>
      <c r="AR61" s="232"/>
      <c r="AS61" s="232"/>
      <c r="AT61" s="232"/>
      <c r="AU61" s="232"/>
      <c r="AV61" s="232"/>
      <c r="AW61" s="232"/>
      <c r="AX61" s="232"/>
      <c r="AY61" s="232"/>
      <c r="AZ61" s="232"/>
      <c r="BA61" s="232" t="s">
        <v>20</v>
      </c>
      <c r="BB61" s="232"/>
      <c r="BC61" s="232"/>
      <c r="BD61" s="232"/>
      <c r="BE61" s="232"/>
      <c r="BF61" s="232"/>
      <c r="BG61" s="232"/>
      <c r="BH61" s="232"/>
      <c r="BI61" s="232"/>
      <c r="BJ61" s="232"/>
      <c r="BK61" s="232" t="s">
        <v>20</v>
      </c>
      <c r="BL61" s="232"/>
      <c r="BM61" s="232"/>
      <c r="BN61" s="232"/>
      <c r="BO61" s="232"/>
      <c r="BP61" s="232"/>
      <c r="BQ61" s="232"/>
      <c r="BR61" s="232"/>
      <c r="BS61" s="232"/>
      <c r="BT61" s="232"/>
      <c r="BU61" s="232" t="s">
        <v>20</v>
      </c>
      <c r="BV61" s="232"/>
      <c r="BW61" s="232"/>
      <c r="BX61" s="232"/>
      <c r="BY61" s="232"/>
      <c r="BZ61" s="232"/>
      <c r="CA61" s="232"/>
      <c r="CB61" s="232"/>
      <c r="CC61" s="232"/>
      <c r="CD61" s="232" t="s">
        <v>20</v>
      </c>
      <c r="CE61" s="232"/>
      <c r="CF61" s="232"/>
      <c r="CG61" s="232"/>
      <c r="CH61" s="232"/>
      <c r="CI61" s="232"/>
      <c r="CJ61" s="232"/>
      <c r="CK61" s="232"/>
      <c r="CL61" s="232"/>
      <c r="CM61" s="232" t="s">
        <v>20</v>
      </c>
      <c r="CN61" s="232"/>
      <c r="CO61" s="232"/>
      <c r="CP61" s="232"/>
      <c r="CQ61" s="232"/>
      <c r="CR61" s="232"/>
      <c r="CS61" s="232"/>
      <c r="CT61" s="232"/>
      <c r="CU61" s="232"/>
      <c r="CV61" s="224">
        <f>SUM(CV58:DH60)</f>
        <v>0</v>
      </c>
      <c r="CW61" s="224"/>
      <c r="CX61" s="224"/>
      <c r="CY61" s="224"/>
      <c r="CZ61" s="224"/>
      <c r="DA61" s="224"/>
      <c r="DB61" s="224"/>
      <c r="DC61" s="224"/>
      <c r="DD61" s="224"/>
      <c r="DE61" s="224"/>
      <c r="DF61" s="224"/>
      <c r="DG61" s="224"/>
      <c r="DH61" s="224"/>
      <c r="DI61" s="224">
        <f>SUM(DI58:DU60)</f>
        <v>0</v>
      </c>
      <c r="DJ61" s="224"/>
      <c r="DK61" s="224"/>
      <c r="DL61" s="224"/>
      <c r="DM61" s="224"/>
      <c r="DN61" s="224"/>
      <c r="DO61" s="224"/>
      <c r="DP61" s="224"/>
      <c r="DQ61" s="224"/>
      <c r="DR61" s="224"/>
      <c r="DS61" s="224"/>
      <c r="DT61" s="224"/>
      <c r="DU61" s="224"/>
      <c r="DV61" s="224">
        <f>SUM(DV58:EH60)</f>
        <v>0</v>
      </c>
      <c r="DW61" s="224"/>
      <c r="DX61" s="224"/>
      <c r="DY61" s="224"/>
      <c r="DZ61" s="224"/>
      <c r="EA61" s="224"/>
      <c r="EB61" s="224"/>
      <c r="EC61" s="224"/>
      <c r="ED61" s="224"/>
      <c r="EE61" s="224"/>
      <c r="EF61" s="224"/>
      <c r="EG61" s="224"/>
      <c r="EH61" s="224"/>
    </row>
    <row r="62" spans="1:138" s="23" customFormat="1" ht="15.7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row>
    <row r="63" spans="1:138" s="23" customFormat="1" ht="32.25" customHeight="1">
      <c r="A63" s="262" t="s">
        <v>180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c r="DM63" s="262"/>
      <c r="DN63" s="262"/>
      <c r="DO63" s="262"/>
      <c r="DP63" s="262"/>
      <c r="DQ63" s="262"/>
      <c r="DR63" s="262"/>
      <c r="DS63" s="262"/>
      <c r="DT63" s="262"/>
      <c r="DU63" s="262"/>
      <c r="DV63" s="262"/>
      <c r="DW63" s="262"/>
      <c r="DX63" s="262"/>
      <c r="DY63" s="262"/>
      <c r="DZ63" s="262"/>
      <c r="EA63" s="262"/>
      <c r="EB63" s="262"/>
      <c r="EC63" s="262"/>
      <c r="ED63" s="262"/>
      <c r="EE63" s="262"/>
      <c r="EF63" s="262"/>
      <c r="EG63" s="262"/>
      <c r="EH63" s="262"/>
    </row>
    <row r="64" spans="1:138" s="23" customFormat="1" ht="31.5" customHeight="1">
      <c r="A64" s="262" t="s">
        <v>181</v>
      </c>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c r="DM64" s="262"/>
      <c r="DN64" s="262"/>
      <c r="DO64" s="262"/>
      <c r="DP64" s="262"/>
      <c r="DQ64" s="262"/>
      <c r="DR64" s="262"/>
      <c r="DS64" s="262"/>
      <c r="DT64" s="262"/>
      <c r="DU64" s="262"/>
      <c r="DV64" s="262"/>
      <c r="DW64" s="262"/>
      <c r="DX64" s="262"/>
      <c r="DY64" s="262"/>
      <c r="DZ64" s="262"/>
      <c r="EA64" s="262"/>
      <c r="EB64" s="262"/>
      <c r="EC64" s="262"/>
      <c r="ED64" s="262"/>
      <c r="EE64" s="262"/>
      <c r="EF64" s="262"/>
      <c r="EG64" s="262"/>
      <c r="EH64" s="262"/>
    </row>
    <row r="65" spans="1:138" s="23" customFormat="1" ht="15.7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row>
    <row r="66" spans="1:138" s="22" customFormat="1" ht="16.5" customHeight="1">
      <c r="A66" s="194" t="s">
        <v>10</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00" t="s">
        <v>11</v>
      </c>
      <c r="BW66" s="200"/>
      <c r="BX66" s="200"/>
      <c r="BY66" s="200"/>
      <c r="BZ66" s="200"/>
      <c r="CA66" s="200"/>
      <c r="CB66" s="200"/>
      <c r="CC66" s="200"/>
      <c r="CD66" s="200" t="s">
        <v>149</v>
      </c>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row>
    <row r="67" spans="1:138" s="22" customFormat="1" ht="18.75" customHeight="1">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00"/>
      <c r="BW67" s="200"/>
      <c r="BX67" s="200"/>
      <c r="BY67" s="200"/>
      <c r="BZ67" s="200"/>
      <c r="CA67" s="200"/>
      <c r="CB67" s="200"/>
      <c r="CC67" s="200"/>
      <c r="CD67" s="200" t="str">
        <f>CV55</f>
        <v>на 2021 г.</v>
      </c>
      <c r="CE67" s="200"/>
      <c r="CF67" s="200"/>
      <c r="CG67" s="200"/>
      <c r="CH67" s="200"/>
      <c r="CI67" s="200"/>
      <c r="CJ67" s="200"/>
      <c r="CK67" s="200"/>
      <c r="CL67" s="200"/>
      <c r="CM67" s="200"/>
      <c r="CN67" s="200"/>
      <c r="CO67" s="200"/>
      <c r="CP67" s="200"/>
      <c r="CQ67" s="200"/>
      <c r="CR67" s="200"/>
      <c r="CS67" s="200"/>
      <c r="CT67" s="200"/>
      <c r="CU67" s="200"/>
      <c r="CV67" s="200"/>
      <c r="CW67" s="200" t="str">
        <f>DI55</f>
        <v>на 2022г.</v>
      </c>
      <c r="CX67" s="200"/>
      <c r="CY67" s="200"/>
      <c r="CZ67" s="200"/>
      <c r="DA67" s="200"/>
      <c r="DB67" s="200"/>
      <c r="DC67" s="200"/>
      <c r="DD67" s="200"/>
      <c r="DE67" s="200"/>
      <c r="DF67" s="200"/>
      <c r="DG67" s="200"/>
      <c r="DH67" s="200"/>
      <c r="DI67" s="200"/>
      <c r="DJ67" s="200"/>
      <c r="DK67" s="200"/>
      <c r="DL67" s="200"/>
      <c r="DM67" s="200"/>
      <c r="DN67" s="200"/>
      <c r="DO67" s="200"/>
      <c r="DP67" s="200" t="str">
        <f>DV55</f>
        <v>на 2023 г.</v>
      </c>
      <c r="DQ67" s="200"/>
      <c r="DR67" s="200"/>
      <c r="DS67" s="200"/>
      <c r="DT67" s="200"/>
      <c r="DU67" s="200"/>
      <c r="DV67" s="200"/>
      <c r="DW67" s="200"/>
      <c r="DX67" s="200"/>
      <c r="DY67" s="200"/>
      <c r="DZ67" s="200"/>
      <c r="EA67" s="200"/>
      <c r="EB67" s="200"/>
      <c r="EC67" s="200"/>
      <c r="ED67" s="200"/>
      <c r="EE67" s="200"/>
      <c r="EF67" s="200"/>
      <c r="EG67" s="200"/>
      <c r="EH67" s="200"/>
    </row>
    <row r="68" spans="1:138" s="22" customFormat="1" ht="36" customHeight="1">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200"/>
      <c r="BW68" s="200"/>
      <c r="BX68" s="200"/>
      <c r="BY68" s="200"/>
      <c r="BZ68" s="200"/>
      <c r="CA68" s="200"/>
      <c r="CB68" s="200"/>
      <c r="CC68" s="200"/>
      <c r="CD68" s="200" t="s">
        <v>114</v>
      </c>
      <c r="CE68" s="200"/>
      <c r="CF68" s="200"/>
      <c r="CG68" s="200"/>
      <c r="CH68" s="200"/>
      <c r="CI68" s="200"/>
      <c r="CJ68" s="200"/>
      <c r="CK68" s="200"/>
      <c r="CL68" s="200"/>
      <c r="CM68" s="200"/>
      <c r="CN68" s="200"/>
      <c r="CO68" s="200"/>
      <c r="CP68" s="200"/>
      <c r="CQ68" s="200"/>
      <c r="CR68" s="200"/>
      <c r="CS68" s="200"/>
      <c r="CT68" s="200"/>
      <c r="CU68" s="200"/>
      <c r="CV68" s="200"/>
      <c r="CW68" s="200" t="s">
        <v>115</v>
      </c>
      <c r="CX68" s="200"/>
      <c r="CY68" s="200"/>
      <c r="CZ68" s="200"/>
      <c r="DA68" s="200"/>
      <c r="DB68" s="200"/>
      <c r="DC68" s="200"/>
      <c r="DD68" s="200"/>
      <c r="DE68" s="200"/>
      <c r="DF68" s="200"/>
      <c r="DG68" s="200"/>
      <c r="DH68" s="200"/>
      <c r="DI68" s="200"/>
      <c r="DJ68" s="200"/>
      <c r="DK68" s="200"/>
      <c r="DL68" s="200"/>
      <c r="DM68" s="200"/>
      <c r="DN68" s="200"/>
      <c r="DO68" s="200"/>
      <c r="DP68" s="200" t="s">
        <v>116</v>
      </c>
      <c r="DQ68" s="200"/>
      <c r="DR68" s="200"/>
      <c r="DS68" s="200"/>
      <c r="DT68" s="200"/>
      <c r="DU68" s="200"/>
      <c r="DV68" s="200"/>
      <c r="DW68" s="200"/>
      <c r="DX68" s="200"/>
      <c r="DY68" s="200"/>
      <c r="DZ68" s="200"/>
      <c r="EA68" s="200"/>
      <c r="EB68" s="200"/>
      <c r="EC68" s="200"/>
      <c r="ED68" s="200"/>
      <c r="EE68" s="200"/>
      <c r="EF68" s="200"/>
      <c r="EG68" s="200"/>
      <c r="EH68" s="200"/>
    </row>
    <row r="69" spans="1:138" s="26" customFormat="1" ht="12.75">
      <c r="A69" s="225">
        <v>1</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14">
        <v>2</v>
      </c>
      <c r="BW69" s="214"/>
      <c r="BX69" s="214"/>
      <c r="BY69" s="214"/>
      <c r="BZ69" s="214"/>
      <c r="CA69" s="214"/>
      <c r="CB69" s="214"/>
      <c r="CC69" s="214"/>
      <c r="CD69" s="214">
        <v>3</v>
      </c>
      <c r="CE69" s="214"/>
      <c r="CF69" s="214"/>
      <c r="CG69" s="214"/>
      <c r="CH69" s="214"/>
      <c r="CI69" s="214"/>
      <c r="CJ69" s="214"/>
      <c r="CK69" s="214"/>
      <c r="CL69" s="214"/>
      <c r="CM69" s="214"/>
      <c r="CN69" s="214"/>
      <c r="CO69" s="214"/>
      <c r="CP69" s="214"/>
      <c r="CQ69" s="214"/>
      <c r="CR69" s="214"/>
      <c r="CS69" s="214"/>
      <c r="CT69" s="214"/>
      <c r="CU69" s="214"/>
      <c r="CV69" s="214"/>
      <c r="CW69" s="214">
        <v>4</v>
      </c>
      <c r="CX69" s="214"/>
      <c r="CY69" s="214"/>
      <c r="CZ69" s="214"/>
      <c r="DA69" s="214"/>
      <c r="DB69" s="214"/>
      <c r="DC69" s="214"/>
      <c r="DD69" s="214"/>
      <c r="DE69" s="214"/>
      <c r="DF69" s="214"/>
      <c r="DG69" s="214"/>
      <c r="DH69" s="214"/>
      <c r="DI69" s="214"/>
      <c r="DJ69" s="214"/>
      <c r="DK69" s="214"/>
      <c r="DL69" s="214"/>
      <c r="DM69" s="214"/>
      <c r="DN69" s="214"/>
      <c r="DO69" s="214"/>
      <c r="DP69" s="214">
        <v>5</v>
      </c>
      <c r="DQ69" s="214"/>
      <c r="DR69" s="214"/>
      <c r="DS69" s="214"/>
      <c r="DT69" s="214"/>
      <c r="DU69" s="214"/>
      <c r="DV69" s="214"/>
      <c r="DW69" s="214"/>
      <c r="DX69" s="214"/>
      <c r="DY69" s="214"/>
      <c r="DZ69" s="214"/>
      <c r="EA69" s="214"/>
      <c r="EB69" s="214"/>
      <c r="EC69" s="214"/>
      <c r="ED69" s="214"/>
      <c r="EE69" s="214"/>
      <c r="EF69" s="214"/>
      <c r="EG69" s="214"/>
      <c r="EH69" s="214"/>
    </row>
    <row r="70" spans="1:138" s="23" customFormat="1" ht="33" customHeight="1">
      <c r="A70" s="227" t="s">
        <v>150</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8" t="s">
        <v>349</v>
      </c>
      <c r="BW70" s="228"/>
      <c r="BX70" s="228"/>
      <c r="BY70" s="228"/>
      <c r="BZ70" s="228"/>
      <c r="CA70" s="228"/>
      <c r="CB70" s="228"/>
      <c r="CC70" s="228"/>
      <c r="CD70" s="295"/>
      <c r="CE70" s="295"/>
      <c r="CF70" s="295"/>
      <c r="CG70" s="295"/>
      <c r="CH70" s="295"/>
      <c r="CI70" s="295"/>
      <c r="CJ70" s="295"/>
      <c r="CK70" s="295"/>
      <c r="CL70" s="295"/>
      <c r="CM70" s="295"/>
      <c r="CN70" s="295"/>
      <c r="CO70" s="295"/>
      <c r="CP70" s="295"/>
      <c r="CQ70" s="295"/>
      <c r="CR70" s="295"/>
      <c r="CS70" s="295"/>
      <c r="CT70" s="295"/>
      <c r="CU70" s="295"/>
      <c r="CV70" s="295"/>
      <c r="CW70" s="229"/>
      <c r="CX70" s="229"/>
      <c r="CY70" s="229"/>
      <c r="CZ70" s="229"/>
      <c r="DA70" s="229"/>
      <c r="DB70" s="229"/>
      <c r="DC70" s="229"/>
      <c r="DD70" s="229"/>
      <c r="DE70" s="229"/>
      <c r="DF70" s="229"/>
      <c r="DG70" s="229"/>
      <c r="DH70" s="229"/>
      <c r="DI70" s="229"/>
      <c r="DJ70" s="229"/>
      <c r="DK70" s="229"/>
      <c r="DL70" s="229"/>
      <c r="DM70" s="229"/>
      <c r="DN70" s="229"/>
      <c r="DO70" s="229"/>
      <c r="DP70" s="296"/>
      <c r="DQ70" s="296"/>
      <c r="DR70" s="296"/>
      <c r="DS70" s="296"/>
      <c r="DT70" s="296"/>
      <c r="DU70" s="296"/>
      <c r="DV70" s="296"/>
      <c r="DW70" s="296"/>
      <c r="DX70" s="296"/>
      <c r="DY70" s="296"/>
      <c r="DZ70" s="296"/>
      <c r="EA70" s="296"/>
      <c r="EB70" s="296"/>
      <c r="EC70" s="296"/>
      <c r="ED70" s="296"/>
      <c r="EE70" s="296"/>
      <c r="EF70" s="296"/>
      <c r="EG70" s="296"/>
      <c r="EH70" s="296"/>
    </row>
    <row r="71" spans="1:138" s="23" customFormat="1" ht="33.75" customHeight="1">
      <c r="A71" s="227" t="s">
        <v>151</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8" t="s">
        <v>350</v>
      </c>
      <c r="BW71" s="228"/>
      <c r="BX71" s="228"/>
      <c r="BY71" s="228"/>
      <c r="BZ71" s="228"/>
      <c r="CA71" s="228"/>
      <c r="CB71" s="228"/>
      <c r="CC71" s="228"/>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95"/>
      <c r="DQ71" s="295"/>
      <c r="DR71" s="295"/>
      <c r="DS71" s="295"/>
      <c r="DT71" s="295"/>
      <c r="DU71" s="295"/>
      <c r="DV71" s="295"/>
      <c r="DW71" s="295"/>
      <c r="DX71" s="295"/>
      <c r="DY71" s="295"/>
      <c r="DZ71" s="295"/>
      <c r="EA71" s="295"/>
      <c r="EB71" s="295"/>
      <c r="EC71" s="295"/>
      <c r="ED71" s="295"/>
      <c r="EE71" s="295"/>
      <c r="EF71" s="295"/>
      <c r="EG71" s="295"/>
      <c r="EH71" s="295"/>
    </row>
    <row r="72" spans="1:138" s="23" customFormat="1" ht="19.5" customHeight="1">
      <c r="A72" s="227" t="s">
        <v>182</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8" t="s">
        <v>351</v>
      </c>
      <c r="BW72" s="294"/>
      <c r="BX72" s="294"/>
      <c r="BY72" s="294"/>
      <c r="BZ72" s="294"/>
      <c r="CA72" s="294"/>
      <c r="CB72" s="294"/>
      <c r="CC72" s="294"/>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95"/>
      <c r="DQ72" s="295"/>
      <c r="DR72" s="295"/>
      <c r="DS72" s="295"/>
      <c r="DT72" s="295"/>
      <c r="DU72" s="295"/>
      <c r="DV72" s="295"/>
      <c r="DW72" s="295"/>
      <c r="DX72" s="295"/>
      <c r="DY72" s="295"/>
      <c r="DZ72" s="295"/>
      <c r="EA72" s="295"/>
      <c r="EB72" s="295"/>
      <c r="EC72" s="295"/>
      <c r="ED72" s="295"/>
      <c r="EE72" s="295"/>
      <c r="EF72" s="295"/>
      <c r="EG72" s="295"/>
      <c r="EH72" s="295"/>
    </row>
    <row r="73" spans="1:138" s="23" customFormat="1" ht="17.25" customHeight="1">
      <c r="A73" s="265" t="s">
        <v>23</v>
      </c>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3"/>
      <c r="BV73" s="277" t="s">
        <v>352</v>
      </c>
      <c r="BW73" s="278"/>
      <c r="BX73" s="278"/>
      <c r="BY73" s="278"/>
      <c r="BZ73" s="278"/>
      <c r="CA73" s="278"/>
      <c r="CB73" s="278"/>
      <c r="CC73" s="279"/>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95"/>
      <c r="DQ73" s="295"/>
      <c r="DR73" s="295"/>
      <c r="DS73" s="295"/>
      <c r="DT73" s="295"/>
      <c r="DU73" s="295"/>
      <c r="DV73" s="295"/>
      <c r="DW73" s="295"/>
      <c r="DX73" s="295"/>
      <c r="DY73" s="295"/>
      <c r="DZ73" s="295"/>
      <c r="EA73" s="295"/>
      <c r="EB73" s="295"/>
      <c r="EC73" s="295"/>
      <c r="ED73" s="295"/>
      <c r="EE73" s="295"/>
      <c r="EF73" s="295"/>
      <c r="EG73" s="295"/>
      <c r="EH73" s="295"/>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280"/>
      <c r="BW74" s="280"/>
      <c r="BX74" s="280"/>
      <c r="BY74" s="280"/>
      <c r="BZ74" s="280"/>
      <c r="CA74" s="280"/>
      <c r="CB74" s="280"/>
      <c r="CC74" s="281"/>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5"/>
      <c r="DD74" s="295"/>
      <c r="DE74" s="295"/>
      <c r="DF74" s="295"/>
      <c r="DG74" s="295"/>
      <c r="DH74" s="295"/>
      <c r="DI74" s="295"/>
      <c r="DJ74" s="295"/>
      <c r="DK74" s="295"/>
      <c r="DL74" s="295"/>
      <c r="DM74" s="295"/>
      <c r="DN74" s="295"/>
      <c r="DO74" s="295"/>
      <c r="DP74" s="295"/>
      <c r="DQ74" s="295"/>
      <c r="DR74" s="295"/>
      <c r="DS74" s="295"/>
      <c r="DT74" s="295"/>
      <c r="DU74" s="295"/>
      <c r="DV74" s="295"/>
      <c r="DW74" s="295"/>
      <c r="DX74" s="295"/>
      <c r="DY74" s="295"/>
      <c r="DZ74" s="295"/>
      <c r="EA74" s="295"/>
      <c r="EB74" s="295"/>
      <c r="EC74" s="295"/>
      <c r="ED74" s="295"/>
      <c r="EE74" s="295"/>
      <c r="EF74" s="295"/>
      <c r="EG74" s="295"/>
      <c r="EH74" s="295"/>
    </row>
    <row r="75" spans="1:138" s="23" customFormat="1" ht="32.25" customHeight="1">
      <c r="A75" s="227" t="s">
        <v>183</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8" t="s">
        <v>353</v>
      </c>
      <c r="BW75" s="228"/>
      <c r="BX75" s="228"/>
      <c r="BY75" s="228"/>
      <c r="BZ75" s="228"/>
      <c r="CA75" s="228"/>
      <c r="CB75" s="228"/>
      <c r="CC75" s="228"/>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7" t="s">
        <v>184</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8" t="s">
        <v>354</v>
      </c>
      <c r="BW76" s="228"/>
      <c r="BX76" s="228"/>
      <c r="BY76" s="228"/>
      <c r="BZ76" s="228"/>
      <c r="CA76" s="228"/>
      <c r="CB76" s="228"/>
      <c r="CC76" s="228"/>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7" t="s">
        <v>30</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97" t="s">
        <v>355</v>
      </c>
      <c r="BW77" s="297"/>
      <c r="BX77" s="297"/>
      <c r="BY77" s="297"/>
      <c r="BZ77" s="297"/>
      <c r="CA77" s="297"/>
      <c r="CB77" s="297"/>
      <c r="CC77" s="297"/>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row>
    <row r="78" spans="1:138" s="23" customFormat="1" ht="36.75" customHeight="1">
      <c r="A78" s="227" t="s">
        <v>161</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99" t="s">
        <v>361</v>
      </c>
      <c r="BW78" s="300"/>
      <c r="BX78" s="300"/>
      <c r="BY78" s="300"/>
      <c r="BZ78" s="300"/>
      <c r="CA78" s="300"/>
      <c r="CB78" s="300"/>
      <c r="CC78" s="301"/>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7" t="s">
        <v>162</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8" t="s">
        <v>362</v>
      </c>
      <c r="BW79" s="228"/>
      <c r="BX79" s="228"/>
      <c r="BY79" s="228"/>
      <c r="BZ79" s="228"/>
      <c r="CA79" s="228"/>
      <c r="CB79" s="228"/>
      <c r="CC79" s="228"/>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7" t="s">
        <v>314</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8" t="s">
        <v>363</v>
      </c>
      <c r="BW80" s="228"/>
      <c r="BX80" s="228"/>
      <c r="BY80" s="228"/>
      <c r="BZ80" s="228"/>
      <c r="CA80" s="228"/>
      <c r="CB80" s="228"/>
      <c r="CC80" s="228"/>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row>
    <row r="82" spans="1:138" s="23" customFormat="1" ht="23.25" customHeight="1">
      <c r="A82" s="262" t="s">
        <v>185</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262"/>
      <c r="DN82" s="262"/>
      <c r="DO82" s="262"/>
      <c r="DP82" s="262"/>
      <c r="DQ82" s="262"/>
      <c r="DR82" s="262"/>
      <c r="DS82" s="262"/>
      <c r="DT82" s="262"/>
      <c r="DU82" s="262"/>
      <c r="DV82" s="262"/>
      <c r="DW82" s="262"/>
      <c r="DX82" s="262"/>
      <c r="DY82" s="262"/>
      <c r="DZ82" s="262"/>
      <c r="EA82" s="262"/>
      <c r="EB82" s="262"/>
      <c r="EC82" s="262"/>
      <c r="ED82" s="262"/>
      <c r="EE82" s="262"/>
      <c r="EF82" s="262"/>
      <c r="EG82" s="262"/>
      <c r="EH82" s="262"/>
    </row>
    <row r="83" spans="1:138" s="22" customFormat="1" ht="50.25" customHeight="1">
      <c r="A83" s="194" t="s">
        <v>10</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t="s">
        <v>11</v>
      </c>
      <c r="AK83" s="194"/>
      <c r="AL83" s="194"/>
      <c r="AM83" s="194"/>
      <c r="AN83" s="194"/>
      <c r="AO83" s="194"/>
      <c r="AP83" s="194"/>
      <c r="AQ83" s="200" t="s">
        <v>186</v>
      </c>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t="s">
        <v>187</v>
      </c>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t="s">
        <v>188</v>
      </c>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row>
    <row r="84" spans="1:138" s="22" customFormat="1" ht="16.5" customHeight="1">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200" t="s">
        <v>343</v>
      </c>
      <c r="AR84" s="200"/>
      <c r="AS84" s="200"/>
      <c r="AT84" s="200"/>
      <c r="AU84" s="200"/>
      <c r="AV84" s="200"/>
      <c r="AW84" s="200"/>
      <c r="AX84" s="200"/>
      <c r="AY84" s="200"/>
      <c r="AZ84" s="200"/>
      <c r="BA84" s="200" t="s">
        <v>345</v>
      </c>
      <c r="BB84" s="200"/>
      <c r="BC84" s="200"/>
      <c r="BD84" s="200"/>
      <c r="BE84" s="200"/>
      <c r="BF84" s="200"/>
      <c r="BG84" s="200"/>
      <c r="BH84" s="200"/>
      <c r="BI84" s="200"/>
      <c r="BJ84" s="200"/>
      <c r="BK84" s="200" t="s">
        <v>507</v>
      </c>
      <c r="BL84" s="200"/>
      <c r="BM84" s="200"/>
      <c r="BN84" s="200"/>
      <c r="BO84" s="200"/>
      <c r="BP84" s="200"/>
      <c r="BQ84" s="200"/>
      <c r="BR84" s="200"/>
      <c r="BS84" s="200"/>
      <c r="BT84" s="200"/>
      <c r="BU84" s="200" t="str">
        <f>AQ84</f>
        <v>на 2021 г.</v>
      </c>
      <c r="BV84" s="200"/>
      <c r="BW84" s="200"/>
      <c r="BX84" s="200"/>
      <c r="BY84" s="200"/>
      <c r="BZ84" s="200"/>
      <c r="CA84" s="200"/>
      <c r="CB84" s="200"/>
      <c r="CC84" s="200"/>
      <c r="CD84" s="200" t="str">
        <f>BA84</f>
        <v>на 2022г.</v>
      </c>
      <c r="CE84" s="200"/>
      <c r="CF84" s="200"/>
      <c r="CG84" s="200"/>
      <c r="CH84" s="200"/>
      <c r="CI84" s="200"/>
      <c r="CJ84" s="200"/>
      <c r="CK84" s="200"/>
      <c r="CL84" s="200"/>
      <c r="CM84" s="200" t="str">
        <f>BK84</f>
        <v>на 2023 г.</v>
      </c>
      <c r="CN84" s="200"/>
      <c r="CO84" s="200"/>
      <c r="CP84" s="200"/>
      <c r="CQ84" s="200"/>
      <c r="CR84" s="200"/>
      <c r="CS84" s="200"/>
      <c r="CT84" s="200"/>
      <c r="CU84" s="200"/>
      <c r="CV84" s="200" t="str">
        <f>BU84</f>
        <v>на 2021 г.</v>
      </c>
      <c r="CW84" s="200"/>
      <c r="CX84" s="200"/>
      <c r="CY84" s="200"/>
      <c r="CZ84" s="200"/>
      <c r="DA84" s="200"/>
      <c r="DB84" s="200"/>
      <c r="DC84" s="200"/>
      <c r="DD84" s="200"/>
      <c r="DE84" s="200"/>
      <c r="DF84" s="200"/>
      <c r="DG84" s="200"/>
      <c r="DH84" s="200"/>
      <c r="DI84" s="200" t="str">
        <f>CD84</f>
        <v>на 2022г.</v>
      </c>
      <c r="DJ84" s="200"/>
      <c r="DK84" s="200"/>
      <c r="DL84" s="200"/>
      <c r="DM84" s="200"/>
      <c r="DN84" s="200"/>
      <c r="DO84" s="200"/>
      <c r="DP84" s="200"/>
      <c r="DQ84" s="200"/>
      <c r="DR84" s="200"/>
      <c r="DS84" s="200"/>
      <c r="DT84" s="200"/>
      <c r="DU84" s="200"/>
      <c r="DV84" s="200" t="str">
        <f>CM84</f>
        <v>на 2023 г.</v>
      </c>
      <c r="DW84" s="200"/>
      <c r="DX84" s="200"/>
      <c r="DY84" s="200"/>
      <c r="DZ84" s="200"/>
      <c r="EA84" s="200"/>
      <c r="EB84" s="200"/>
      <c r="EC84" s="200"/>
      <c r="ED84" s="200"/>
      <c r="EE84" s="200"/>
      <c r="EF84" s="200"/>
      <c r="EG84" s="200"/>
      <c r="EH84" s="200"/>
    </row>
    <row r="85" spans="1:138" s="22" customFormat="1" ht="57.75" customHeight="1">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214" t="s">
        <v>114</v>
      </c>
      <c r="AR85" s="214"/>
      <c r="AS85" s="214"/>
      <c r="AT85" s="214"/>
      <c r="AU85" s="214"/>
      <c r="AV85" s="214"/>
      <c r="AW85" s="214"/>
      <c r="AX85" s="214"/>
      <c r="AY85" s="214"/>
      <c r="AZ85" s="214"/>
      <c r="BA85" s="214" t="s">
        <v>115</v>
      </c>
      <c r="BB85" s="214"/>
      <c r="BC85" s="214"/>
      <c r="BD85" s="214"/>
      <c r="BE85" s="214"/>
      <c r="BF85" s="214"/>
      <c r="BG85" s="214"/>
      <c r="BH85" s="214"/>
      <c r="BI85" s="214"/>
      <c r="BJ85" s="214"/>
      <c r="BK85" s="214" t="s">
        <v>116</v>
      </c>
      <c r="BL85" s="214"/>
      <c r="BM85" s="214"/>
      <c r="BN85" s="214"/>
      <c r="BO85" s="214"/>
      <c r="BP85" s="214"/>
      <c r="BQ85" s="214"/>
      <c r="BR85" s="214"/>
      <c r="BS85" s="214"/>
      <c r="BT85" s="214"/>
      <c r="BU85" s="214" t="s">
        <v>114</v>
      </c>
      <c r="BV85" s="214"/>
      <c r="BW85" s="214"/>
      <c r="BX85" s="214"/>
      <c r="BY85" s="214"/>
      <c r="BZ85" s="214"/>
      <c r="CA85" s="214"/>
      <c r="CB85" s="214"/>
      <c r="CC85" s="214"/>
      <c r="CD85" s="214" t="s">
        <v>115</v>
      </c>
      <c r="CE85" s="214"/>
      <c r="CF85" s="214"/>
      <c r="CG85" s="214"/>
      <c r="CH85" s="214"/>
      <c r="CI85" s="214"/>
      <c r="CJ85" s="214"/>
      <c r="CK85" s="214"/>
      <c r="CL85" s="214"/>
      <c r="CM85" s="214" t="s">
        <v>116</v>
      </c>
      <c r="CN85" s="214"/>
      <c r="CO85" s="214"/>
      <c r="CP85" s="214"/>
      <c r="CQ85" s="214"/>
      <c r="CR85" s="214"/>
      <c r="CS85" s="214"/>
      <c r="CT85" s="214"/>
      <c r="CU85" s="214"/>
      <c r="CV85" s="214" t="s">
        <v>114</v>
      </c>
      <c r="CW85" s="214"/>
      <c r="CX85" s="214"/>
      <c r="CY85" s="214"/>
      <c r="CZ85" s="214"/>
      <c r="DA85" s="214"/>
      <c r="DB85" s="214"/>
      <c r="DC85" s="214"/>
      <c r="DD85" s="214"/>
      <c r="DE85" s="214"/>
      <c r="DF85" s="214"/>
      <c r="DG85" s="214"/>
      <c r="DH85" s="214"/>
      <c r="DI85" s="214" t="s">
        <v>115</v>
      </c>
      <c r="DJ85" s="214"/>
      <c r="DK85" s="214"/>
      <c r="DL85" s="214"/>
      <c r="DM85" s="214"/>
      <c r="DN85" s="214"/>
      <c r="DO85" s="214"/>
      <c r="DP85" s="214"/>
      <c r="DQ85" s="214"/>
      <c r="DR85" s="214"/>
      <c r="DS85" s="214"/>
      <c r="DT85" s="214"/>
      <c r="DU85" s="214"/>
      <c r="DV85" s="214" t="s">
        <v>116</v>
      </c>
      <c r="DW85" s="214"/>
      <c r="DX85" s="214"/>
      <c r="DY85" s="214"/>
      <c r="DZ85" s="214"/>
      <c r="EA85" s="214"/>
      <c r="EB85" s="214"/>
      <c r="EC85" s="214"/>
      <c r="ED85" s="214"/>
      <c r="EE85" s="214"/>
      <c r="EF85" s="214"/>
      <c r="EG85" s="214"/>
      <c r="EH85" s="214"/>
    </row>
    <row r="86" spans="1:138" s="26" customFormat="1" ht="12.75">
      <c r="A86" s="225">
        <v>1</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v>2</v>
      </c>
      <c r="AK86" s="225"/>
      <c r="AL86" s="225"/>
      <c r="AM86" s="225"/>
      <c r="AN86" s="225"/>
      <c r="AO86" s="225"/>
      <c r="AP86" s="225"/>
      <c r="AQ86" s="214">
        <v>3</v>
      </c>
      <c r="AR86" s="214"/>
      <c r="AS86" s="214"/>
      <c r="AT86" s="214"/>
      <c r="AU86" s="214"/>
      <c r="AV86" s="214"/>
      <c r="AW86" s="214"/>
      <c r="AX86" s="214"/>
      <c r="AY86" s="214"/>
      <c r="AZ86" s="214"/>
      <c r="BA86" s="214">
        <v>4</v>
      </c>
      <c r="BB86" s="214"/>
      <c r="BC86" s="214"/>
      <c r="BD86" s="214"/>
      <c r="BE86" s="214"/>
      <c r="BF86" s="214"/>
      <c r="BG86" s="214"/>
      <c r="BH86" s="214"/>
      <c r="BI86" s="214"/>
      <c r="BJ86" s="214"/>
      <c r="BK86" s="214">
        <v>5</v>
      </c>
      <c r="BL86" s="214"/>
      <c r="BM86" s="214"/>
      <c r="BN86" s="214"/>
      <c r="BO86" s="214"/>
      <c r="BP86" s="214"/>
      <c r="BQ86" s="214"/>
      <c r="BR86" s="214"/>
      <c r="BS86" s="214"/>
      <c r="BT86" s="214"/>
      <c r="BU86" s="214">
        <v>6</v>
      </c>
      <c r="BV86" s="214"/>
      <c r="BW86" s="214"/>
      <c r="BX86" s="214"/>
      <c r="BY86" s="214"/>
      <c r="BZ86" s="214"/>
      <c r="CA86" s="214"/>
      <c r="CB86" s="214"/>
      <c r="CC86" s="214"/>
      <c r="CD86" s="214">
        <v>7</v>
      </c>
      <c r="CE86" s="214"/>
      <c r="CF86" s="214"/>
      <c r="CG86" s="214"/>
      <c r="CH86" s="214"/>
      <c r="CI86" s="214"/>
      <c r="CJ86" s="214"/>
      <c r="CK86" s="214"/>
      <c r="CL86" s="214"/>
      <c r="CM86" s="214">
        <v>8</v>
      </c>
      <c r="CN86" s="214"/>
      <c r="CO86" s="214"/>
      <c r="CP86" s="214"/>
      <c r="CQ86" s="214"/>
      <c r="CR86" s="214"/>
      <c r="CS86" s="214"/>
      <c r="CT86" s="214"/>
      <c r="CU86" s="214"/>
      <c r="CV86" s="214">
        <v>9</v>
      </c>
      <c r="CW86" s="214"/>
      <c r="CX86" s="214"/>
      <c r="CY86" s="214"/>
      <c r="CZ86" s="214"/>
      <c r="DA86" s="214"/>
      <c r="DB86" s="214"/>
      <c r="DC86" s="214"/>
      <c r="DD86" s="214"/>
      <c r="DE86" s="214"/>
      <c r="DF86" s="214"/>
      <c r="DG86" s="214"/>
      <c r="DH86" s="214"/>
      <c r="DI86" s="214">
        <v>10</v>
      </c>
      <c r="DJ86" s="214"/>
      <c r="DK86" s="214"/>
      <c r="DL86" s="214"/>
      <c r="DM86" s="214"/>
      <c r="DN86" s="214"/>
      <c r="DO86" s="214"/>
      <c r="DP86" s="214"/>
      <c r="DQ86" s="214"/>
      <c r="DR86" s="214"/>
      <c r="DS86" s="214"/>
      <c r="DT86" s="214"/>
      <c r="DU86" s="214"/>
      <c r="DV86" s="214">
        <v>11</v>
      </c>
      <c r="DW86" s="214"/>
      <c r="DX86" s="214"/>
      <c r="DY86" s="214"/>
      <c r="DZ86" s="214"/>
      <c r="EA86" s="214"/>
      <c r="EB86" s="214"/>
      <c r="EC86" s="214"/>
      <c r="ED86" s="214"/>
      <c r="EE86" s="214"/>
      <c r="EF86" s="214"/>
      <c r="EG86" s="214"/>
      <c r="EH86" s="214"/>
    </row>
    <row r="87" spans="1:138" s="23" customFormat="1" ht="65.25" customHeight="1">
      <c r="A87" s="284" t="s">
        <v>519</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31" t="s">
        <v>344</v>
      </c>
      <c r="AK87" s="231"/>
      <c r="AL87" s="231"/>
      <c r="AM87" s="231"/>
      <c r="AN87" s="231"/>
      <c r="AO87" s="231"/>
      <c r="AP87" s="231"/>
      <c r="AQ87" s="224">
        <v>76937.07</v>
      </c>
      <c r="AR87" s="224"/>
      <c r="AS87" s="224"/>
      <c r="AT87" s="224"/>
      <c r="AU87" s="224"/>
      <c r="AV87" s="224"/>
      <c r="AW87" s="224"/>
      <c r="AX87" s="224"/>
      <c r="AY87" s="224"/>
      <c r="AZ87" s="224"/>
      <c r="BA87" s="224">
        <f>AQ87</f>
        <v>76937.07</v>
      </c>
      <c r="BB87" s="224"/>
      <c r="BC87" s="224"/>
      <c r="BD87" s="224"/>
      <c r="BE87" s="224"/>
      <c r="BF87" s="224"/>
      <c r="BG87" s="224"/>
      <c r="BH87" s="224"/>
      <c r="BI87" s="224"/>
      <c r="BJ87" s="224"/>
      <c r="BK87" s="224">
        <f>BA87</f>
        <v>76937.07</v>
      </c>
      <c r="BL87" s="224"/>
      <c r="BM87" s="224"/>
      <c r="BN87" s="224"/>
      <c r="BO87" s="224"/>
      <c r="BP87" s="224"/>
      <c r="BQ87" s="224"/>
      <c r="BR87" s="224"/>
      <c r="BS87" s="224"/>
      <c r="BT87" s="224"/>
      <c r="BU87" s="224">
        <v>154</v>
      </c>
      <c r="BV87" s="224"/>
      <c r="BW87" s="224"/>
      <c r="BX87" s="224"/>
      <c r="BY87" s="224"/>
      <c r="BZ87" s="224"/>
      <c r="CA87" s="224"/>
      <c r="CB87" s="224"/>
      <c r="CC87" s="224"/>
      <c r="CD87" s="224">
        <v>154</v>
      </c>
      <c r="CE87" s="224"/>
      <c r="CF87" s="224"/>
      <c r="CG87" s="224"/>
      <c r="CH87" s="224"/>
      <c r="CI87" s="224"/>
      <c r="CJ87" s="224"/>
      <c r="CK87" s="224"/>
      <c r="CL87" s="224"/>
      <c r="CM87" s="224">
        <v>154</v>
      </c>
      <c r="CN87" s="224"/>
      <c r="CO87" s="224"/>
      <c r="CP87" s="224"/>
      <c r="CQ87" s="224"/>
      <c r="CR87" s="224"/>
      <c r="CS87" s="224"/>
      <c r="CT87" s="224"/>
      <c r="CU87" s="224"/>
      <c r="CV87" s="215">
        <f>30967931.76+101865.83+5217.3+208925.21+260166.32</f>
        <v>31544106.42</v>
      </c>
      <c r="CW87" s="216"/>
      <c r="CX87" s="216"/>
      <c r="CY87" s="216"/>
      <c r="CZ87" s="216"/>
      <c r="DA87" s="216"/>
      <c r="DB87" s="216"/>
      <c r="DC87" s="216"/>
      <c r="DD87" s="216"/>
      <c r="DE87" s="216"/>
      <c r="DF87" s="216"/>
      <c r="DG87" s="216"/>
      <c r="DH87" s="217"/>
      <c r="DI87" s="215">
        <v>30495183.6</v>
      </c>
      <c r="DJ87" s="216"/>
      <c r="DK87" s="216"/>
      <c r="DL87" s="216"/>
      <c r="DM87" s="216"/>
      <c r="DN87" s="216"/>
      <c r="DO87" s="216"/>
      <c r="DP87" s="216"/>
      <c r="DQ87" s="216"/>
      <c r="DR87" s="216"/>
      <c r="DS87" s="216"/>
      <c r="DT87" s="216"/>
      <c r="DU87" s="217"/>
      <c r="DV87" s="215">
        <f>DI87</f>
        <v>30495183.6</v>
      </c>
      <c r="DW87" s="216"/>
      <c r="DX87" s="216"/>
      <c r="DY87" s="216"/>
      <c r="DZ87" s="216"/>
      <c r="EA87" s="216"/>
      <c r="EB87" s="216"/>
      <c r="EC87" s="216"/>
      <c r="ED87" s="216"/>
      <c r="EE87" s="216"/>
      <c r="EF87" s="216"/>
      <c r="EG87" s="216"/>
      <c r="EH87" s="217"/>
    </row>
    <row r="88" spans="1:138" s="23" customFormat="1" ht="74.25" customHeight="1">
      <c r="A88" s="284" t="s">
        <v>520</v>
      </c>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31" t="s">
        <v>347</v>
      </c>
      <c r="AK88" s="231"/>
      <c r="AL88" s="231"/>
      <c r="AM88" s="231"/>
      <c r="AN88" s="231"/>
      <c r="AO88" s="231"/>
      <c r="AP88" s="231"/>
      <c r="AQ88" s="224">
        <v>64633.3</v>
      </c>
      <c r="AR88" s="224"/>
      <c r="AS88" s="224"/>
      <c r="AT88" s="224"/>
      <c r="AU88" s="224"/>
      <c r="AV88" s="224"/>
      <c r="AW88" s="224"/>
      <c r="AX88" s="224"/>
      <c r="AY88" s="224"/>
      <c r="AZ88" s="224"/>
      <c r="BA88" s="224">
        <f>AQ88</f>
        <v>64633.3</v>
      </c>
      <c r="BB88" s="224"/>
      <c r="BC88" s="224"/>
      <c r="BD88" s="224"/>
      <c r="BE88" s="224"/>
      <c r="BF88" s="224"/>
      <c r="BG88" s="224"/>
      <c r="BH88" s="224"/>
      <c r="BI88" s="224"/>
      <c r="BJ88" s="224"/>
      <c r="BK88" s="224">
        <f>BA88</f>
        <v>64633.3</v>
      </c>
      <c r="BL88" s="224"/>
      <c r="BM88" s="224"/>
      <c r="BN88" s="224"/>
      <c r="BO88" s="224"/>
      <c r="BP88" s="224"/>
      <c r="BQ88" s="224"/>
      <c r="BR88" s="224"/>
      <c r="BS88" s="224"/>
      <c r="BT88" s="224"/>
      <c r="BU88" s="224">
        <v>32</v>
      </c>
      <c r="BV88" s="224"/>
      <c r="BW88" s="224"/>
      <c r="BX88" s="224"/>
      <c r="BY88" s="224"/>
      <c r="BZ88" s="224"/>
      <c r="CA88" s="224"/>
      <c r="CB88" s="224"/>
      <c r="CC88" s="224"/>
      <c r="CD88" s="224">
        <v>32</v>
      </c>
      <c r="CE88" s="224"/>
      <c r="CF88" s="224"/>
      <c r="CG88" s="224"/>
      <c r="CH88" s="224"/>
      <c r="CI88" s="224"/>
      <c r="CJ88" s="224"/>
      <c r="CK88" s="224"/>
      <c r="CL88" s="224"/>
      <c r="CM88" s="224">
        <v>32</v>
      </c>
      <c r="CN88" s="224"/>
      <c r="CO88" s="224"/>
      <c r="CP88" s="224"/>
      <c r="CQ88" s="224"/>
      <c r="CR88" s="224"/>
      <c r="CS88" s="224"/>
      <c r="CT88" s="224"/>
      <c r="CU88" s="224"/>
      <c r="CV88" s="218"/>
      <c r="CW88" s="219"/>
      <c r="CX88" s="219"/>
      <c r="CY88" s="219"/>
      <c r="CZ88" s="219"/>
      <c r="DA88" s="219"/>
      <c r="DB88" s="219"/>
      <c r="DC88" s="219"/>
      <c r="DD88" s="219"/>
      <c r="DE88" s="219"/>
      <c r="DF88" s="219"/>
      <c r="DG88" s="219"/>
      <c r="DH88" s="220"/>
      <c r="DI88" s="218"/>
      <c r="DJ88" s="219"/>
      <c r="DK88" s="219"/>
      <c r="DL88" s="219"/>
      <c r="DM88" s="219"/>
      <c r="DN88" s="219"/>
      <c r="DO88" s="219"/>
      <c r="DP88" s="219"/>
      <c r="DQ88" s="219"/>
      <c r="DR88" s="219"/>
      <c r="DS88" s="219"/>
      <c r="DT88" s="219"/>
      <c r="DU88" s="220"/>
      <c r="DV88" s="218"/>
      <c r="DW88" s="219"/>
      <c r="DX88" s="219"/>
      <c r="DY88" s="219"/>
      <c r="DZ88" s="219"/>
      <c r="EA88" s="219"/>
      <c r="EB88" s="219"/>
      <c r="EC88" s="219"/>
      <c r="ED88" s="219"/>
      <c r="EE88" s="219"/>
      <c r="EF88" s="219"/>
      <c r="EG88" s="219"/>
      <c r="EH88" s="220"/>
    </row>
    <row r="89" spans="1:138" s="23" customFormat="1" ht="70.5" customHeight="1">
      <c r="A89" s="284" t="s">
        <v>521</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31" t="s">
        <v>412</v>
      </c>
      <c r="AK89" s="231"/>
      <c r="AL89" s="231"/>
      <c r="AM89" s="231"/>
      <c r="AN89" s="231"/>
      <c r="AO89" s="231"/>
      <c r="AP89" s="231"/>
      <c r="AQ89" s="224">
        <v>284155.01</v>
      </c>
      <c r="AR89" s="224"/>
      <c r="AS89" s="224"/>
      <c r="AT89" s="224"/>
      <c r="AU89" s="224"/>
      <c r="AV89" s="224"/>
      <c r="AW89" s="224"/>
      <c r="AX89" s="224"/>
      <c r="AY89" s="224"/>
      <c r="AZ89" s="224"/>
      <c r="BA89" s="224">
        <f>AQ89</f>
        <v>284155.01</v>
      </c>
      <c r="BB89" s="224"/>
      <c r="BC89" s="224"/>
      <c r="BD89" s="224"/>
      <c r="BE89" s="224"/>
      <c r="BF89" s="224"/>
      <c r="BG89" s="224"/>
      <c r="BH89" s="224"/>
      <c r="BI89" s="224"/>
      <c r="BJ89" s="224"/>
      <c r="BK89" s="224">
        <f>BA89</f>
        <v>284155.01</v>
      </c>
      <c r="BL89" s="224"/>
      <c r="BM89" s="224"/>
      <c r="BN89" s="224"/>
      <c r="BO89" s="224"/>
      <c r="BP89" s="224"/>
      <c r="BQ89" s="224"/>
      <c r="BR89" s="224"/>
      <c r="BS89" s="224"/>
      <c r="BT89" s="224"/>
      <c r="BU89" s="224">
        <v>2</v>
      </c>
      <c r="BV89" s="224"/>
      <c r="BW89" s="224"/>
      <c r="BX89" s="224"/>
      <c r="BY89" s="224"/>
      <c r="BZ89" s="224"/>
      <c r="CA89" s="224"/>
      <c r="CB89" s="224"/>
      <c r="CC89" s="224"/>
      <c r="CD89" s="224">
        <v>2</v>
      </c>
      <c r="CE89" s="224"/>
      <c r="CF89" s="224"/>
      <c r="CG89" s="224"/>
      <c r="CH89" s="224"/>
      <c r="CI89" s="224"/>
      <c r="CJ89" s="224"/>
      <c r="CK89" s="224"/>
      <c r="CL89" s="224"/>
      <c r="CM89" s="224">
        <v>2</v>
      </c>
      <c r="CN89" s="224"/>
      <c r="CO89" s="224"/>
      <c r="CP89" s="224"/>
      <c r="CQ89" s="224"/>
      <c r="CR89" s="224"/>
      <c r="CS89" s="224"/>
      <c r="CT89" s="224"/>
      <c r="CU89" s="224"/>
      <c r="CV89" s="218"/>
      <c r="CW89" s="219"/>
      <c r="CX89" s="219"/>
      <c r="CY89" s="219"/>
      <c r="CZ89" s="219"/>
      <c r="DA89" s="219"/>
      <c r="DB89" s="219"/>
      <c r="DC89" s="219"/>
      <c r="DD89" s="219"/>
      <c r="DE89" s="219"/>
      <c r="DF89" s="219"/>
      <c r="DG89" s="219"/>
      <c r="DH89" s="220"/>
      <c r="DI89" s="218"/>
      <c r="DJ89" s="219"/>
      <c r="DK89" s="219"/>
      <c r="DL89" s="219"/>
      <c r="DM89" s="219"/>
      <c r="DN89" s="219"/>
      <c r="DO89" s="219"/>
      <c r="DP89" s="219"/>
      <c r="DQ89" s="219"/>
      <c r="DR89" s="219"/>
      <c r="DS89" s="219"/>
      <c r="DT89" s="219"/>
      <c r="DU89" s="220"/>
      <c r="DV89" s="218"/>
      <c r="DW89" s="219"/>
      <c r="DX89" s="219"/>
      <c r="DY89" s="219"/>
      <c r="DZ89" s="219"/>
      <c r="EA89" s="219"/>
      <c r="EB89" s="219"/>
      <c r="EC89" s="219"/>
      <c r="ED89" s="219"/>
      <c r="EE89" s="219"/>
      <c r="EF89" s="219"/>
      <c r="EG89" s="219"/>
      <c r="EH89" s="220"/>
    </row>
    <row r="90" spans="1:138" s="23" customFormat="1" ht="22.5" customHeight="1">
      <c r="A90" s="284" t="s">
        <v>489</v>
      </c>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31" t="s">
        <v>423</v>
      </c>
      <c r="AK90" s="231"/>
      <c r="AL90" s="231"/>
      <c r="AM90" s="231"/>
      <c r="AN90" s="231"/>
      <c r="AO90" s="231"/>
      <c r="AP90" s="231"/>
      <c r="AQ90" s="224">
        <v>61343.31</v>
      </c>
      <c r="AR90" s="224"/>
      <c r="AS90" s="224"/>
      <c r="AT90" s="224"/>
      <c r="AU90" s="224"/>
      <c r="AV90" s="224"/>
      <c r="AW90" s="224"/>
      <c r="AX90" s="224"/>
      <c r="AY90" s="224"/>
      <c r="AZ90" s="224"/>
      <c r="BA90" s="224">
        <v>61343.31</v>
      </c>
      <c r="BB90" s="224"/>
      <c r="BC90" s="224"/>
      <c r="BD90" s="224"/>
      <c r="BE90" s="224"/>
      <c r="BF90" s="224"/>
      <c r="BG90" s="224"/>
      <c r="BH90" s="224"/>
      <c r="BI90" s="224"/>
      <c r="BJ90" s="224"/>
      <c r="BK90" s="224">
        <v>61343.31</v>
      </c>
      <c r="BL90" s="224"/>
      <c r="BM90" s="224"/>
      <c r="BN90" s="224"/>
      <c r="BO90" s="224"/>
      <c r="BP90" s="224"/>
      <c r="BQ90" s="224"/>
      <c r="BR90" s="224"/>
      <c r="BS90" s="224"/>
      <c r="BT90" s="224"/>
      <c r="BU90" s="224">
        <v>188</v>
      </c>
      <c r="BV90" s="224"/>
      <c r="BW90" s="224"/>
      <c r="BX90" s="224"/>
      <c r="BY90" s="224"/>
      <c r="BZ90" s="224"/>
      <c r="CA90" s="224"/>
      <c r="CB90" s="224"/>
      <c r="CC90" s="224"/>
      <c r="CD90" s="224">
        <v>188</v>
      </c>
      <c r="CE90" s="224"/>
      <c r="CF90" s="224"/>
      <c r="CG90" s="224"/>
      <c r="CH90" s="224"/>
      <c r="CI90" s="224"/>
      <c r="CJ90" s="224"/>
      <c r="CK90" s="224"/>
      <c r="CL90" s="224"/>
      <c r="CM90" s="224">
        <v>188</v>
      </c>
      <c r="CN90" s="224"/>
      <c r="CO90" s="224"/>
      <c r="CP90" s="224"/>
      <c r="CQ90" s="224"/>
      <c r="CR90" s="224"/>
      <c r="CS90" s="224"/>
      <c r="CT90" s="224"/>
      <c r="CU90" s="22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31" t="s">
        <v>423</v>
      </c>
      <c r="AK91" s="231"/>
      <c r="AL91" s="231"/>
      <c r="AM91" s="231"/>
      <c r="AN91" s="231"/>
      <c r="AO91" s="231"/>
      <c r="AP91" s="231"/>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4"/>
      <c r="DD91" s="224"/>
      <c r="DE91" s="224"/>
      <c r="DF91" s="224"/>
      <c r="DG91" s="224"/>
      <c r="DH91" s="224"/>
      <c r="DI91" s="224"/>
      <c r="DJ91" s="224"/>
      <c r="DK91" s="224"/>
      <c r="DL91" s="224"/>
      <c r="DM91" s="224"/>
      <c r="DN91" s="224"/>
      <c r="DO91" s="224"/>
      <c r="DP91" s="224"/>
      <c r="DQ91" s="224"/>
      <c r="DR91" s="224"/>
      <c r="DS91" s="224"/>
      <c r="DT91" s="224"/>
      <c r="DU91" s="224"/>
      <c r="DV91" s="224"/>
      <c r="DW91" s="224"/>
      <c r="DX91" s="224"/>
      <c r="DY91" s="224"/>
      <c r="DZ91" s="224"/>
      <c r="EA91" s="224"/>
      <c r="EB91" s="224"/>
      <c r="EC91" s="224"/>
      <c r="ED91" s="224"/>
      <c r="EE91" s="224"/>
      <c r="EF91" s="224"/>
      <c r="EG91" s="224"/>
      <c r="EH91" s="224"/>
    </row>
    <row r="92" spans="1:138" s="23" customFormat="1" ht="15.75" customHeight="1">
      <c r="A92" s="181" t="s">
        <v>171</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231" t="s">
        <v>348</v>
      </c>
      <c r="AK92" s="231"/>
      <c r="AL92" s="231"/>
      <c r="AM92" s="231"/>
      <c r="AN92" s="231"/>
      <c r="AO92" s="231"/>
      <c r="AP92" s="231"/>
      <c r="AQ92" s="232" t="s">
        <v>20</v>
      </c>
      <c r="AR92" s="232"/>
      <c r="AS92" s="232"/>
      <c r="AT92" s="232"/>
      <c r="AU92" s="232"/>
      <c r="AV92" s="232"/>
      <c r="AW92" s="232"/>
      <c r="AX92" s="232"/>
      <c r="AY92" s="232"/>
      <c r="AZ92" s="232"/>
      <c r="BA92" s="232" t="s">
        <v>20</v>
      </c>
      <c r="BB92" s="232"/>
      <c r="BC92" s="232"/>
      <c r="BD92" s="232"/>
      <c r="BE92" s="232"/>
      <c r="BF92" s="232"/>
      <c r="BG92" s="232"/>
      <c r="BH92" s="232"/>
      <c r="BI92" s="232"/>
      <c r="BJ92" s="232"/>
      <c r="BK92" s="232" t="s">
        <v>20</v>
      </c>
      <c r="BL92" s="232"/>
      <c r="BM92" s="232"/>
      <c r="BN92" s="232"/>
      <c r="BO92" s="232"/>
      <c r="BP92" s="232"/>
      <c r="BQ92" s="232"/>
      <c r="BR92" s="232"/>
      <c r="BS92" s="232"/>
      <c r="BT92" s="232"/>
      <c r="BU92" s="232" t="s">
        <v>20</v>
      </c>
      <c r="BV92" s="232"/>
      <c r="BW92" s="232"/>
      <c r="BX92" s="232"/>
      <c r="BY92" s="232"/>
      <c r="BZ92" s="232"/>
      <c r="CA92" s="232"/>
      <c r="CB92" s="232"/>
      <c r="CC92" s="232"/>
      <c r="CD92" s="232" t="s">
        <v>20</v>
      </c>
      <c r="CE92" s="232"/>
      <c r="CF92" s="232"/>
      <c r="CG92" s="232"/>
      <c r="CH92" s="232"/>
      <c r="CI92" s="232"/>
      <c r="CJ92" s="232"/>
      <c r="CK92" s="232"/>
      <c r="CL92" s="232"/>
      <c r="CM92" s="232" t="s">
        <v>20</v>
      </c>
      <c r="CN92" s="232"/>
      <c r="CO92" s="232"/>
      <c r="CP92" s="232"/>
      <c r="CQ92" s="232"/>
      <c r="CR92" s="232"/>
      <c r="CS92" s="232"/>
      <c r="CT92" s="232"/>
      <c r="CU92" s="232"/>
      <c r="CV92" s="224">
        <f>SUM(CV87:DH91)</f>
        <v>31544106.42</v>
      </c>
      <c r="CW92" s="224"/>
      <c r="CX92" s="224"/>
      <c r="CY92" s="224"/>
      <c r="CZ92" s="224"/>
      <c r="DA92" s="224"/>
      <c r="DB92" s="224"/>
      <c r="DC92" s="224"/>
      <c r="DD92" s="224"/>
      <c r="DE92" s="224"/>
      <c r="DF92" s="224"/>
      <c r="DG92" s="224"/>
      <c r="DH92" s="224"/>
      <c r="DI92" s="224">
        <f>SUM(DI87:DU91)</f>
        <v>30495183.6</v>
      </c>
      <c r="DJ92" s="224"/>
      <c r="DK92" s="224"/>
      <c r="DL92" s="224"/>
      <c r="DM92" s="224"/>
      <c r="DN92" s="224"/>
      <c r="DO92" s="224"/>
      <c r="DP92" s="224"/>
      <c r="DQ92" s="224"/>
      <c r="DR92" s="224"/>
      <c r="DS92" s="224"/>
      <c r="DT92" s="224"/>
      <c r="DU92" s="224"/>
      <c r="DV92" s="224">
        <f>SUM(DV87:EH91)</f>
        <v>30495183.6</v>
      </c>
      <c r="DW92" s="224"/>
      <c r="DX92" s="224"/>
      <c r="DY92" s="224"/>
      <c r="DZ92" s="224"/>
      <c r="EA92" s="224"/>
      <c r="EB92" s="224"/>
      <c r="EC92" s="224"/>
      <c r="ED92" s="224"/>
      <c r="EE92" s="224"/>
      <c r="EF92" s="224"/>
      <c r="EG92" s="224"/>
      <c r="EH92" s="224"/>
    </row>
    <row r="93" spans="1:138" s="23" customFormat="1" ht="15.75">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c r="CZ93" s="283"/>
      <c r="DA93" s="283"/>
      <c r="DB93" s="283"/>
      <c r="DC93" s="283"/>
      <c r="DD93" s="283"/>
      <c r="DE93" s="283"/>
      <c r="DF93" s="283"/>
      <c r="DG93" s="283"/>
      <c r="DH93" s="283"/>
      <c r="DI93" s="283"/>
      <c r="DJ93" s="283"/>
      <c r="DK93" s="283"/>
      <c r="DL93" s="283"/>
      <c r="DM93" s="283"/>
      <c r="DN93" s="283"/>
      <c r="DO93" s="283"/>
      <c r="DP93" s="283"/>
      <c r="DQ93" s="283"/>
      <c r="DR93" s="283"/>
      <c r="DS93" s="283"/>
      <c r="DT93" s="283"/>
      <c r="DU93" s="283"/>
      <c r="DV93" s="283"/>
      <c r="DW93" s="283"/>
      <c r="DX93" s="283"/>
      <c r="DY93" s="283"/>
      <c r="DZ93" s="283"/>
      <c r="EA93" s="283"/>
      <c r="EB93" s="283"/>
      <c r="EC93" s="283"/>
      <c r="ED93" s="283"/>
      <c r="EE93" s="283"/>
      <c r="EF93" s="283"/>
      <c r="EG93" s="283"/>
      <c r="EH93" s="283"/>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row>
    <row r="95" spans="1:138" s="23" customFormat="1" ht="24.75" customHeight="1">
      <c r="A95" s="262" t="s">
        <v>189</v>
      </c>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c r="CW95" s="262"/>
      <c r="CX95" s="262"/>
      <c r="CY95" s="262"/>
      <c r="CZ95" s="262"/>
      <c r="DA95" s="262"/>
      <c r="DB95" s="262"/>
      <c r="DC95" s="262"/>
      <c r="DD95" s="262"/>
      <c r="DE95" s="262"/>
      <c r="DF95" s="262"/>
      <c r="DG95" s="262"/>
      <c r="DH95" s="262"/>
      <c r="DI95" s="262"/>
      <c r="DJ95" s="262"/>
      <c r="DK95" s="262"/>
      <c r="DL95" s="262"/>
      <c r="DM95" s="262"/>
      <c r="DN95" s="262"/>
      <c r="DO95" s="262"/>
      <c r="DP95" s="262"/>
      <c r="DQ95" s="262"/>
      <c r="DR95" s="262"/>
      <c r="DS95" s="262"/>
      <c r="DT95" s="262"/>
      <c r="DU95" s="262"/>
      <c r="DV95" s="262"/>
      <c r="DW95" s="262"/>
      <c r="DX95" s="262"/>
      <c r="DY95" s="262"/>
      <c r="DZ95" s="262"/>
      <c r="EA95" s="262"/>
      <c r="EB95" s="262"/>
      <c r="EC95" s="262"/>
      <c r="ED95" s="262"/>
      <c r="EE95" s="262"/>
      <c r="EF95" s="262"/>
      <c r="EG95" s="262"/>
      <c r="EH95" s="262"/>
    </row>
    <row r="96" spans="1:138" s="23" customFormat="1" ht="15.7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c r="DT96" s="179"/>
      <c r="DU96" s="179"/>
      <c r="DV96" s="179"/>
      <c r="DW96" s="179"/>
      <c r="DX96" s="179"/>
      <c r="DY96" s="179"/>
      <c r="DZ96" s="179"/>
      <c r="EA96" s="179"/>
      <c r="EB96" s="179"/>
      <c r="EC96" s="179"/>
      <c r="ED96" s="179"/>
      <c r="EE96" s="179"/>
      <c r="EF96" s="179"/>
      <c r="EG96" s="179"/>
      <c r="EH96" s="179"/>
    </row>
    <row r="97" spans="1:138" s="22" customFormat="1" ht="46.5" customHeight="1">
      <c r="A97" s="194" t="s">
        <v>10</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t="s">
        <v>11</v>
      </c>
      <c r="AK97" s="194"/>
      <c r="AL97" s="194"/>
      <c r="AM97" s="194"/>
      <c r="AN97" s="194"/>
      <c r="AO97" s="194"/>
      <c r="AP97" s="194"/>
      <c r="AQ97" s="200" t="s">
        <v>186</v>
      </c>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t="s">
        <v>187</v>
      </c>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t="s">
        <v>188</v>
      </c>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row>
    <row r="98" spans="1:138" s="22" customFormat="1" ht="15" customHeight="1">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291" t="str">
        <f>AQ84</f>
        <v>на 2021 г.</v>
      </c>
      <c r="AR98" s="292"/>
      <c r="AS98" s="292"/>
      <c r="AT98" s="292"/>
      <c r="AU98" s="292"/>
      <c r="AV98" s="292"/>
      <c r="AW98" s="292"/>
      <c r="AX98" s="292"/>
      <c r="AY98" s="292"/>
      <c r="AZ98" s="293"/>
      <c r="BA98" s="291" t="str">
        <f>BA84</f>
        <v>на 2022г.</v>
      </c>
      <c r="BB98" s="292"/>
      <c r="BC98" s="292"/>
      <c r="BD98" s="292"/>
      <c r="BE98" s="292"/>
      <c r="BF98" s="292"/>
      <c r="BG98" s="292"/>
      <c r="BH98" s="292"/>
      <c r="BI98" s="292"/>
      <c r="BJ98" s="293"/>
      <c r="BK98" s="291" t="str">
        <f>BK84</f>
        <v>на 2023 г.</v>
      </c>
      <c r="BL98" s="292"/>
      <c r="BM98" s="292"/>
      <c r="BN98" s="292"/>
      <c r="BO98" s="292"/>
      <c r="BP98" s="292"/>
      <c r="BQ98" s="292"/>
      <c r="BR98" s="292"/>
      <c r="BS98" s="292"/>
      <c r="BT98" s="293"/>
      <c r="BU98" s="291" t="str">
        <f>AQ98</f>
        <v>на 2021 г.</v>
      </c>
      <c r="BV98" s="292"/>
      <c r="BW98" s="292"/>
      <c r="BX98" s="292"/>
      <c r="BY98" s="292"/>
      <c r="BZ98" s="292"/>
      <c r="CA98" s="292"/>
      <c r="CB98" s="292"/>
      <c r="CC98" s="293"/>
      <c r="CD98" s="291" t="str">
        <f>BA98</f>
        <v>на 2022г.</v>
      </c>
      <c r="CE98" s="292"/>
      <c r="CF98" s="292"/>
      <c r="CG98" s="292"/>
      <c r="CH98" s="292"/>
      <c r="CI98" s="292"/>
      <c r="CJ98" s="292"/>
      <c r="CK98" s="292"/>
      <c r="CL98" s="293"/>
      <c r="CM98" s="291" t="str">
        <f>BK98</f>
        <v>на 2023 г.</v>
      </c>
      <c r="CN98" s="292"/>
      <c r="CO98" s="292"/>
      <c r="CP98" s="292"/>
      <c r="CQ98" s="292"/>
      <c r="CR98" s="292"/>
      <c r="CS98" s="292"/>
      <c r="CT98" s="292"/>
      <c r="CU98" s="293"/>
      <c r="CV98" s="291" t="str">
        <f>BU98</f>
        <v>на 2021 г.</v>
      </c>
      <c r="CW98" s="292"/>
      <c r="CX98" s="292"/>
      <c r="CY98" s="292"/>
      <c r="CZ98" s="292"/>
      <c r="DA98" s="292"/>
      <c r="DB98" s="292"/>
      <c r="DC98" s="292"/>
      <c r="DD98" s="292"/>
      <c r="DE98" s="292"/>
      <c r="DF98" s="292"/>
      <c r="DG98" s="292"/>
      <c r="DH98" s="293"/>
      <c r="DI98" s="291" t="str">
        <f>CD98</f>
        <v>на 2022г.</v>
      </c>
      <c r="DJ98" s="292"/>
      <c r="DK98" s="292"/>
      <c r="DL98" s="292"/>
      <c r="DM98" s="292"/>
      <c r="DN98" s="292"/>
      <c r="DO98" s="292"/>
      <c r="DP98" s="292"/>
      <c r="DQ98" s="292"/>
      <c r="DR98" s="292"/>
      <c r="DS98" s="292"/>
      <c r="DT98" s="292"/>
      <c r="DU98" s="293"/>
      <c r="DV98" s="291" t="str">
        <f>CM98</f>
        <v>на 2023 г.</v>
      </c>
      <c r="DW98" s="292"/>
      <c r="DX98" s="292"/>
      <c r="DY98" s="292"/>
      <c r="DZ98" s="292"/>
      <c r="EA98" s="292"/>
      <c r="EB98" s="292"/>
      <c r="EC98" s="292"/>
      <c r="ED98" s="292"/>
      <c r="EE98" s="292"/>
      <c r="EF98" s="292"/>
      <c r="EG98" s="292"/>
      <c r="EH98" s="293"/>
    </row>
    <row r="99" spans="1:138" s="22" customFormat="1" ht="54" customHeight="1">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214" t="s">
        <v>114</v>
      </c>
      <c r="AR99" s="214"/>
      <c r="AS99" s="214"/>
      <c r="AT99" s="214"/>
      <c r="AU99" s="214"/>
      <c r="AV99" s="214"/>
      <c r="AW99" s="214"/>
      <c r="AX99" s="214"/>
      <c r="AY99" s="214"/>
      <c r="AZ99" s="214"/>
      <c r="BA99" s="214" t="s">
        <v>115</v>
      </c>
      <c r="BB99" s="214"/>
      <c r="BC99" s="214"/>
      <c r="BD99" s="214"/>
      <c r="BE99" s="214"/>
      <c r="BF99" s="214"/>
      <c r="BG99" s="214"/>
      <c r="BH99" s="214"/>
      <c r="BI99" s="214"/>
      <c r="BJ99" s="214"/>
      <c r="BK99" s="214" t="s">
        <v>116</v>
      </c>
      <c r="BL99" s="214"/>
      <c r="BM99" s="214"/>
      <c r="BN99" s="214"/>
      <c r="BO99" s="214"/>
      <c r="BP99" s="214"/>
      <c r="BQ99" s="214"/>
      <c r="BR99" s="214"/>
      <c r="BS99" s="214"/>
      <c r="BT99" s="214"/>
      <c r="BU99" s="214" t="s">
        <v>114</v>
      </c>
      <c r="BV99" s="214"/>
      <c r="BW99" s="214"/>
      <c r="BX99" s="214"/>
      <c r="BY99" s="214"/>
      <c r="BZ99" s="214"/>
      <c r="CA99" s="214"/>
      <c r="CB99" s="214"/>
      <c r="CC99" s="214"/>
      <c r="CD99" s="214" t="s">
        <v>115</v>
      </c>
      <c r="CE99" s="214"/>
      <c r="CF99" s="214"/>
      <c r="CG99" s="214"/>
      <c r="CH99" s="214"/>
      <c r="CI99" s="214"/>
      <c r="CJ99" s="214"/>
      <c r="CK99" s="214"/>
      <c r="CL99" s="214"/>
      <c r="CM99" s="214" t="s">
        <v>116</v>
      </c>
      <c r="CN99" s="214"/>
      <c r="CO99" s="214"/>
      <c r="CP99" s="214"/>
      <c r="CQ99" s="214"/>
      <c r="CR99" s="214"/>
      <c r="CS99" s="214"/>
      <c r="CT99" s="214"/>
      <c r="CU99" s="214"/>
      <c r="CV99" s="214" t="s">
        <v>114</v>
      </c>
      <c r="CW99" s="214"/>
      <c r="CX99" s="214"/>
      <c r="CY99" s="214"/>
      <c r="CZ99" s="214"/>
      <c r="DA99" s="214"/>
      <c r="DB99" s="214"/>
      <c r="DC99" s="214"/>
      <c r="DD99" s="214"/>
      <c r="DE99" s="214"/>
      <c r="DF99" s="214"/>
      <c r="DG99" s="214"/>
      <c r="DH99" s="214"/>
      <c r="DI99" s="214" t="s">
        <v>115</v>
      </c>
      <c r="DJ99" s="214"/>
      <c r="DK99" s="214"/>
      <c r="DL99" s="214"/>
      <c r="DM99" s="214"/>
      <c r="DN99" s="214"/>
      <c r="DO99" s="214"/>
      <c r="DP99" s="214"/>
      <c r="DQ99" s="214"/>
      <c r="DR99" s="214"/>
      <c r="DS99" s="214"/>
      <c r="DT99" s="214"/>
      <c r="DU99" s="214"/>
      <c r="DV99" s="214" t="s">
        <v>116</v>
      </c>
      <c r="DW99" s="214"/>
      <c r="DX99" s="214"/>
      <c r="DY99" s="214"/>
      <c r="DZ99" s="214"/>
      <c r="EA99" s="214"/>
      <c r="EB99" s="214"/>
      <c r="EC99" s="214"/>
      <c r="ED99" s="214"/>
      <c r="EE99" s="214"/>
      <c r="EF99" s="214"/>
      <c r="EG99" s="214"/>
      <c r="EH99" s="214"/>
    </row>
    <row r="100" spans="1:138" s="26" customFormat="1" ht="12.75">
      <c r="A100" s="225">
        <v>1</v>
      </c>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v>2</v>
      </c>
      <c r="AK100" s="225"/>
      <c r="AL100" s="225"/>
      <c r="AM100" s="225"/>
      <c r="AN100" s="225"/>
      <c r="AO100" s="225"/>
      <c r="AP100" s="225"/>
      <c r="AQ100" s="214">
        <v>3</v>
      </c>
      <c r="AR100" s="214"/>
      <c r="AS100" s="214"/>
      <c r="AT100" s="214"/>
      <c r="AU100" s="214"/>
      <c r="AV100" s="214"/>
      <c r="AW100" s="214"/>
      <c r="AX100" s="214"/>
      <c r="AY100" s="214"/>
      <c r="AZ100" s="214"/>
      <c r="BA100" s="214">
        <v>4</v>
      </c>
      <c r="BB100" s="214"/>
      <c r="BC100" s="214"/>
      <c r="BD100" s="214"/>
      <c r="BE100" s="214"/>
      <c r="BF100" s="214"/>
      <c r="BG100" s="214"/>
      <c r="BH100" s="214"/>
      <c r="BI100" s="214"/>
      <c r="BJ100" s="214"/>
      <c r="BK100" s="214">
        <v>5</v>
      </c>
      <c r="BL100" s="214"/>
      <c r="BM100" s="214"/>
      <c r="BN100" s="214"/>
      <c r="BO100" s="214"/>
      <c r="BP100" s="214"/>
      <c r="BQ100" s="214"/>
      <c r="BR100" s="214"/>
      <c r="BS100" s="214"/>
      <c r="BT100" s="214"/>
      <c r="BU100" s="214">
        <v>6</v>
      </c>
      <c r="BV100" s="214"/>
      <c r="BW100" s="214"/>
      <c r="BX100" s="214"/>
      <c r="BY100" s="214"/>
      <c r="BZ100" s="214"/>
      <c r="CA100" s="214"/>
      <c r="CB100" s="214"/>
      <c r="CC100" s="214"/>
      <c r="CD100" s="214">
        <v>7</v>
      </c>
      <c r="CE100" s="214"/>
      <c r="CF100" s="214"/>
      <c r="CG100" s="214"/>
      <c r="CH100" s="214"/>
      <c r="CI100" s="214"/>
      <c r="CJ100" s="214"/>
      <c r="CK100" s="214"/>
      <c r="CL100" s="214"/>
      <c r="CM100" s="214">
        <v>8</v>
      </c>
      <c r="CN100" s="214"/>
      <c r="CO100" s="214"/>
      <c r="CP100" s="214"/>
      <c r="CQ100" s="214"/>
      <c r="CR100" s="214"/>
      <c r="CS100" s="214"/>
      <c r="CT100" s="214"/>
      <c r="CU100" s="214"/>
      <c r="CV100" s="214">
        <v>9</v>
      </c>
      <c r="CW100" s="214"/>
      <c r="CX100" s="214"/>
      <c r="CY100" s="214"/>
      <c r="CZ100" s="214"/>
      <c r="DA100" s="214"/>
      <c r="DB100" s="214"/>
      <c r="DC100" s="214"/>
      <c r="DD100" s="214"/>
      <c r="DE100" s="214"/>
      <c r="DF100" s="214"/>
      <c r="DG100" s="214"/>
      <c r="DH100" s="214"/>
      <c r="DI100" s="214">
        <v>10</v>
      </c>
      <c r="DJ100" s="214"/>
      <c r="DK100" s="214"/>
      <c r="DL100" s="214"/>
      <c r="DM100" s="214"/>
      <c r="DN100" s="214"/>
      <c r="DO100" s="214"/>
      <c r="DP100" s="214"/>
      <c r="DQ100" s="214"/>
      <c r="DR100" s="214"/>
      <c r="DS100" s="214"/>
      <c r="DT100" s="214"/>
      <c r="DU100" s="214"/>
      <c r="DV100" s="214">
        <v>11</v>
      </c>
      <c r="DW100" s="214"/>
      <c r="DX100" s="214"/>
      <c r="DY100" s="214"/>
      <c r="DZ100" s="214"/>
      <c r="EA100" s="214"/>
      <c r="EB100" s="214"/>
      <c r="EC100" s="214"/>
      <c r="ED100" s="214"/>
      <c r="EE100" s="214"/>
      <c r="EF100" s="214"/>
      <c r="EG100" s="214"/>
      <c r="EH100" s="214"/>
    </row>
    <row r="101" spans="1:138" s="23" customFormat="1" ht="15.75">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31" t="s">
        <v>344</v>
      </c>
      <c r="AK101" s="231"/>
      <c r="AL101" s="231"/>
      <c r="AM101" s="231"/>
      <c r="AN101" s="231"/>
      <c r="AO101" s="231"/>
      <c r="AP101" s="231"/>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4"/>
      <c r="DT101" s="224"/>
      <c r="DU101" s="224"/>
      <c r="DV101" s="224"/>
      <c r="DW101" s="224"/>
      <c r="DX101" s="224"/>
      <c r="DY101" s="224"/>
      <c r="DZ101" s="224"/>
      <c r="EA101" s="224"/>
      <c r="EB101" s="224"/>
      <c r="EC101" s="224"/>
      <c r="ED101" s="224"/>
      <c r="EE101" s="224"/>
      <c r="EF101" s="224"/>
      <c r="EG101" s="224"/>
      <c r="EH101" s="224"/>
    </row>
    <row r="102" spans="1:138" s="23" customFormat="1" ht="15.75">
      <c r="A102" s="226"/>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31" t="s">
        <v>347</v>
      </c>
      <c r="AK102" s="231"/>
      <c r="AL102" s="231"/>
      <c r="AM102" s="231"/>
      <c r="AN102" s="231"/>
      <c r="AO102" s="231"/>
      <c r="AP102" s="231"/>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c r="DE102" s="224"/>
      <c r="DF102" s="224"/>
      <c r="DG102" s="224"/>
      <c r="DH102" s="224"/>
      <c r="DI102" s="224"/>
      <c r="DJ102" s="224"/>
      <c r="DK102" s="224"/>
      <c r="DL102" s="224"/>
      <c r="DM102" s="224"/>
      <c r="DN102" s="224"/>
      <c r="DO102" s="224"/>
      <c r="DP102" s="224"/>
      <c r="DQ102" s="224"/>
      <c r="DR102" s="224"/>
      <c r="DS102" s="224"/>
      <c r="DT102" s="224"/>
      <c r="DU102" s="224"/>
      <c r="DV102" s="224"/>
      <c r="DW102" s="224"/>
      <c r="DX102" s="224"/>
      <c r="DY102" s="224"/>
      <c r="DZ102" s="224"/>
      <c r="EA102" s="224"/>
      <c r="EB102" s="224"/>
      <c r="EC102" s="224"/>
      <c r="ED102" s="224"/>
      <c r="EE102" s="224"/>
      <c r="EF102" s="224"/>
      <c r="EG102" s="224"/>
      <c r="EH102" s="224"/>
    </row>
    <row r="103" spans="1:138" s="23" customFormat="1" ht="15.75">
      <c r="A103" s="226"/>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31"/>
      <c r="AK103" s="231"/>
      <c r="AL103" s="231"/>
      <c r="AM103" s="231"/>
      <c r="AN103" s="231"/>
      <c r="AO103" s="231"/>
      <c r="AP103" s="231"/>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c r="DE103" s="224"/>
      <c r="DF103" s="224"/>
      <c r="DG103" s="224"/>
      <c r="DH103" s="224"/>
      <c r="DI103" s="224"/>
      <c r="DJ103" s="224"/>
      <c r="DK103" s="224"/>
      <c r="DL103" s="224"/>
      <c r="DM103" s="224"/>
      <c r="DN103" s="224"/>
      <c r="DO103" s="224"/>
      <c r="DP103" s="224"/>
      <c r="DQ103" s="224"/>
      <c r="DR103" s="224"/>
      <c r="DS103" s="224"/>
      <c r="DT103" s="224"/>
      <c r="DU103" s="224"/>
      <c r="DV103" s="224"/>
      <c r="DW103" s="224"/>
      <c r="DX103" s="224"/>
      <c r="DY103" s="224"/>
      <c r="DZ103" s="224"/>
      <c r="EA103" s="224"/>
      <c r="EB103" s="224"/>
      <c r="EC103" s="224"/>
      <c r="ED103" s="224"/>
      <c r="EE103" s="224"/>
      <c r="EF103" s="224"/>
      <c r="EG103" s="224"/>
      <c r="EH103" s="224"/>
    </row>
    <row r="104" spans="1:138" s="23" customFormat="1" ht="15.75">
      <c r="A104" s="181" t="s">
        <v>171</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231" t="s">
        <v>348</v>
      </c>
      <c r="AK104" s="231"/>
      <c r="AL104" s="231"/>
      <c r="AM104" s="231"/>
      <c r="AN104" s="231"/>
      <c r="AO104" s="231"/>
      <c r="AP104" s="231"/>
      <c r="AQ104" s="232" t="s">
        <v>20</v>
      </c>
      <c r="AR104" s="232"/>
      <c r="AS104" s="232"/>
      <c r="AT104" s="232"/>
      <c r="AU104" s="232"/>
      <c r="AV104" s="232"/>
      <c r="AW104" s="232"/>
      <c r="AX104" s="232"/>
      <c r="AY104" s="232"/>
      <c r="AZ104" s="232"/>
      <c r="BA104" s="232" t="s">
        <v>20</v>
      </c>
      <c r="BB104" s="232"/>
      <c r="BC104" s="232"/>
      <c r="BD104" s="232"/>
      <c r="BE104" s="232"/>
      <c r="BF104" s="232"/>
      <c r="BG104" s="232"/>
      <c r="BH104" s="232"/>
      <c r="BI104" s="232"/>
      <c r="BJ104" s="232"/>
      <c r="BK104" s="232" t="s">
        <v>20</v>
      </c>
      <c r="BL104" s="232"/>
      <c r="BM104" s="232"/>
      <c r="BN104" s="232"/>
      <c r="BO104" s="232"/>
      <c r="BP104" s="232"/>
      <c r="BQ104" s="232"/>
      <c r="BR104" s="232"/>
      <c r="BS104" s="232"/>
      <c r="BT104" s="232"/>
      <c r="BU104" s="232" t="s">
        <v>20</v>
      </c>
      <c r="BV104" s="232"/>
      <c r="BW104" s="232"/>
      <c r="BX104" s="232"/>
      <c r="BY104" s="232"/>
      <c r="BZ104" s="232"/>
      <c r="CA104" s="232"/>
      <c r="CB104" s="232"/>
      <c r="CC104" s="232"/>
      <c r="CD104" s="232" t="s">
        <v>20</v>
      </c>
      <c r="CE104" s="232"/>
      <c r="CF104" s="232"/>
      <c r="CG104" s="232"/>
      <c r="CH104" s="232"/>
      <c r="CI104" s="232"/>
      <c r="CJ104" s="232"/>
      <c r="CK104" s="232"/>
      <c r="CL104" s="232"/>
      <c r="CM104" s="232" t="s">
        <v>20</v>
      </c>
      <c r="CN104" s="232"/>
      <c r="CO104" s="232"/>
      <c r="CP104" s="232"/>
      <c r="CQ104" s="232"/>
      <c r="CR104" s="232"/>
      <c r="CS104" s="232"/>
      <c r="CT104" s="232"/>
      <c r="CU104" s="232"/>
      <c r="CV104" s="224">
        <f>SUM(CV101:DH103)</f>
        <v>0</v>
      </c>
      <c r="CW104" s="224"/>
      <c r="CX104" s="224"/>
      <c r="CY104" s="224"/>
      <c r="CZ104" s="224"/>
      <c r="DA104" s="224"/>
      <c r="DB104" s="224"/>
      <c r="DC104" s="224"/>
      <c r="DD104" s="224"/>
      <c r="DE104" s="224"/>
      <c r="DF104" s="224"/>
      <c r="DG104" s="224"/>
      <c r="DH104" s="224"/>
      <c r="DI104" s="224">
        <f>SUM(DI101:DU103)</f>
        <v>0</v>
      </c>
      <c r="DJ104" s="224"/>
      <c r="DK104" s="224"/>
      <c r="DL104" s="224"/>
      <c r="DM104" s="224"/>
      <c r="DN104" s="224"/>
      <c r="DO104" s="224"/>
      <c r="DP104" s="224"/>
      <c r="DQ104" s="224"/>
      <c r="DR104" s="224"/>
      <c r="DS104" s="224"/>
      <c r="DT104" s="224"/>
      <c r="DU104" s="224"/>
      <c r="DV104" s="224">
        <f>SUM(DV101:EH103)</f>
        <v>0</v>
      </c>
      <c r="DW104" s="224"/>
      <c r="DX104" s="224"/>
      <c r="DY104" s="224"/>
      <c r="DZ104" s="224"/>
      <c r="EA104" s="224"/>
      <c r="EB104" s="224"/>
      <c r="EC104" s="224"/>
      <c r="ED104" s="224"/>
      <c r="EE104" s="224"/>
      <c r="EF104" s="224"/>
      <c r="EG104" s="224"/>
      <c r="EH104" s="224"/>
    </row>
    <row r="105" spans="1:138" s="23" customFormat="1" ht="15.7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row>
    <row r="106" spans="1:138" s="23" customFormat="1" ht="40.5" customHeight="1">
      <c r="A106" s="230" t="s">
        <v>190</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c r="EB106" s="230"/>
      <c r="EC106" s="230"/>
      <c r="ED106" s="230"/>
      <c r="EE106" s="230"/>
      <c r="EF106" s="230"/>
      <c r="EG106" s="230"/>
      <c r="EH106" s="230"/>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2" customFormat="1" ht="53.25" customHeight="1">
      <c r="A108" s="194" t="s">
        <v>10</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t="s">
        <v>11</v>
      </c>
      <c r="AK108" s="194"/>
      <c r="AL108" s="194"/>
      <c r="AM108" s="194"/>
      <c r="AN108" s="194"/>
      <c r="AO108" s="194"/>
      <c r="AP108" s="194"/>
      <c r="AQ108" s="200" t="s">
        <v>186</v>
      </c>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t="s">
        <v>187</v>
      </c>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t="s">
        <v>188</v>
      </c>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row>
    <row r="109" spans="1:138" s="22" customFormat="1" ht="1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200" t="str">
        <f>AQ98</f>
        <v>на 2021 г.</v>
      </c>
      <c r="AR109" s="200"/>
      <c r="AS109" s="200"/>
      <c r="AT109" s="200"/>
      <c r="AU109" s="200"/>
      <c r="AV109" s="200"/>
      <c r="AW109" s="200"/>
      <c r="AX109" s="200"/>
      <c r="AY109" s="200"/>
      <c r="AZ109" s="200"/>
      <c r="BA109" s="200" t="str">
        <f>BA98</f>
        <v>на 2022г.</v>
      </c>
      <c r="BB109" s="200"/>
      <c r="BC109" s="200"/>
      <c r="BD109" s="200"/>
      <c r="BE109" s="200"/>
      <c r="BF109" s="200"/>
      <c r="BG109" s="200"/>
      <c r="BH109" s="200"/>
      <c r="BI109" s="200"/>
      <c r="BJ109" s="200"/>
      <c r="BK109" s="200" t="str">
        <f>BK98</f>
        <v>на 2023 г.</v>
      </c>
      <c r="BL109" s="200"/>
      <c r="BM109" s="200"/>
      <c r="BN109" s="200"/>
      <c r="BO109" s="200"/>
      <c r="BP109" s="200"/>
      <c r="BQ109" s="200"/>
      <c r="BR109" s="200"/>
      <c r="BS109" s="200"/>
      <c r="BT109" s="200"/>
      <c r="BU109" s="200" t="str">
        <f>BU98</f>
        <v>на 2021 г.</v>
      </c>
      <c r="BV109" s="200"/>
      <c r="BW109" s="200"/>
      <c r="BX109" s="200"/>
      <c r="BY109" s="200"/>
      <c r="BZ109" s="200"/>
      <c r="CA109" s="200"/>
      <c r="CB109" s="200"/>
      <c r="CC109" s="200"/>
      <c r="CD109" s="200" t="str">
        <f>CD98</f>
        <v>на 2022г.</v>
      </c>
      <c r="CE109" s="200"/>
      <c r="CF109" s="200"/>
      <c r="CG109" s="200"/>
      <c r="CH109" s="200"/>
      <c r="CI109" s="200"/>
      <c r="CJ109" s="200"/>
      <c r="CK109" s="200"/>
      <c r="CL109" s="200"/>
      <c r="CM109" s="200" t="str">
        <f>CM98</f>
        <v>на 2023 г.</v>
      </c>
      <c r="CN109" s="200"/>
      <c r="CO109" s="200"/>
      <c r="CP109" s="200"/>
      <c r="CQ109" s="200"/>
      <c r="CR109" s="200"/>
      <c r="CS109" s="200"/>
      <c r="CT109" s="200"/>
      <c r="CU109" s="200"/>
      <c r="CV109" s="200" t="str">
        <f>CV98</f>
        <v>на 2021 г.</v>
      </c>
      <c r="CW109" s="200"/>
      <c r="CX109" s="200"/>
      <c r="CY109" s="200"/>
      <c r="CZ109" s="200"/>
      <c r="DA109" s="200"/>
      <c r="DB109" s="200"/>
      <c r="DC109" s="200"/>
      <c r="DD109" s="200"/>
      <c r="DE109" s="200"/>
      <c r="DF109" s="200"/>
      <c r="DG109" s="200"/>
      <c r="DH109" s="200"/>
      <c r="DI109" s="200" t="str">
        <f>DI98</f>
        <v>на 2022г.</v>
      </c>
      <c r="DJ109" s="200"/>
      <c r="DK109" s="200"/>
      <c r="DL109" s="200"/>
      <c r="DM109" s="200"/>
      <c r="DN109" s="200"/>
      <c r="DO109" s="200"/>
      <c r="DP109" s="200"/>
      <c r="DQ109" s="200"/>
      <c r="DR109" s="200"/>
      <c r="DS109" s="200"/>
      <c r="DT109" s="200"/>
      <c r="DU109" s="200"/>
      <c r="DV109" s="200" t="str">
        <f>DV98</f>
        <v>на 2023 г.</v>
      </c>
      <c r="DW109" s="200"/>
      <c r="DX109" s="200"/>
      <c r="DY109" s="200"/>
      <c r="DZ109" s="200"/>
      <c r="EA109" s="200"/>
      <c r="EB109" s="200"/>
      <c r="EC109" s="200"/>
      <c r="ED109" s="200"/>
      <c r="EE109" s="200"/>
      <c r="EF109" s="200"/>
      <c r="EG109" s="200"/>
      <c r="EH109" s="200"/>
    </row>
    <row r="110" spans="1:138" s="22" customFormat="1" ht="62.25" customHeight="1">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214" t="s">
        <v>114</v>
      </c>
      <c r="AR110" s="214"/>
      <c r="AS110" s="214"/>
      <c r="AT110" s="214"/>
      <c r="AU110" s="214"/>
      <c r="AV110" s="214"/>
      <c r="AW110" s="214"/>
      <c r="AX110" s="214"/>
      <c r="AY110" s="214"/>
      <c r="AZ110" s="214"/>
      <c r="BA110" s="214" t="s">
        <v>115</v>
      </c>
      <c r="BB110" s="214"/>
      <c r="BC110" s="214"/>
      <c r="BD110" s="214"/>
      <c r="BE110" s="214"/>
      <c r="BF110" s="214"/>
      <c r="BG110" s="214"/>
      <c r="BH110" s="214"/>
      <c r="BI110" s="214"/>
      <c r="BJ110" s="214"/>
      <c r="BK110" s="214" t="s">
        <v>116</v>
      </c>
      <c r="BL110" s="214"/>
      <c r="BM110" s="214"/>
      <c r="BN110" s="214"/>
      <c r="BO110" s="214"/>
      <c r="BP110" s="214"/>
      <c r="BQ110" s="214"/>
      <c r="BR110" s="214"/>
      <c r="BS110" s="214"/>
      <c r="BT110" s="214"/>
      <c r="BU110" s="214" t="s">
        <v>114</v>
      </c>
      <c r="BV110" s="214"/>
      <c r="BW110" s="214"/>
      <c r="BX110" s="214"/>
      <c r="BY110" s="214"/>
      <c r="BZ110" s="214"/>
      <c r="CA110" s="214"/>
      <c r="CB110" s="214"/>
      <c r="CC110" s="214"/>
      <c r="CD110" s="214" t="s">
        <v>115</v>
      </c>
      <c r="CE110" s="214"/>
      <c r="CF110" s="214"/>
      <c r="CG110" s="214"/>
      <c r="CH110" s="214"/>
      <c r="CI110" s="214"/>
      <c r="CJ110" s="214"/>
      <c r="CK110" s="214"/>
      <c r="CL110" s="214"/>
      <c r="CM110" s="214" t="s">
        <v>116</v>
      </c>
      <c r="CN110" s="214"/>
      <c r="CO110" s="214"/>
      <c r="CP110" s="214"/>
      <c r="CQ110" s="214"/>
      <c r="CR110" s="214"/>
      <c r="CS110" s="214"/>
      <c r="CT110" s="214"/>
      <c r="CU110" s="214"/>
      <c r="CV110" s="214" t="s">
        <v>114</v>
      </c>
      <c r="CW110" s="214"/>
      <c r="CX110" s="214"/>
      <c r="CY110" s="214"/>
      <c r="CZ110" s="214"/>
      <c r="DA110" s="214"/>
      <c r="DB110" s="214"/>
      <c r="DC110" s="214"/>
      <c r="DD110" s="214"/>
      <c r="DE110" s="214"/>
      <c r="DF110" s="214"/>
      <c r="DG110" s="214"/>
      <c r="DH110" s="214"/>
      <c r="DI110" s="214" t="s">
        <v>115</v>
      </c>
      <c r="DJ110" s="214"/>
      <c r="DK110" s="214"/>
      <c r="DL110" s="214"/>
      <c r="DM110" s="214"/>
      <c r="DN110" s="214"/>
      <c r="DO110" s="214"/>
      <c r="DP110" s="214"/>
      <c r="DQ110" s="214"/>
      <c r="DR110" s="214"/>
      <c r="DS110" s="214"/>
      <c r="DT110" s="214"/>
      <c r="DU110" s="214"/>
      <c r="DV110" s="214" t="s">
        <v>116</v>
      </c>
      <c r="DW110" s="214"/>
      <c r="DX110" s="214"/>
      <c r="DY110" s="214"/>
      <c r="DZ110" s="214"/>
      <c r="EA110" s="214"/>
      <c r="EB110" s="214"/>
      <c r="EC110" s="214"/>
      <c r="ED110" s="214"/>
      <c r="EE110" s="214"/>
      <c r="EF110" s="214"/>
      <c r="EG110" s="214"/>
      <c r="EH110" s="214"/>
    </row>
    <row r="111" spans="1:138" s="26" customFormat="1" ht="12.75">
      <c r="A111" s="225">
        <v>1</v>
      </c>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v>2</v>
      </c>
      <c r="AK111" s="225"/>
      <c r="AL111" s="225"/>
      <c r="AM111" s="225"/>
      <c r="AN111" s="225"/>
      <c r="AO111" s="225"/>
      <c r="AP111" s="225"/>
      <c r="AQ111" s="214">
        <v>3</v>
      </c>
      <c r="AR111" s="214"/>
      <c r="AS111" s="214"/>
      <c r="AT111" s="214"/>
      <c r="AU111" s="214"/>
      <c r="AV111" s="214"/>
      <c r="AW111" s="214"/>
      <c r="AX111" s="214"/>
      <c r="AY111" s="214"/>
      <c r="AZ111" s="214"/>
      <c r="BA111" s="214">
        <v>4</v>
      </c>
      <c r="BB111" s="214"/>
      <c r="BC111" s="214"/>
      <c r="BD111" s="214"/>
      <c r="BE111" s="214"/>
      <c r="BF111" s="214"/>
      <c r="BG111" s="214"/>
      <c r="BH111" s="214"/>
      <c r="BI111" s="214"/>
      <c r="BJ111" s="214"/>
      <c r="BK111" s="214">
        <v>5</v>
      </c>
      <c r="BL111" s="214"/>
      <c r="BM111" s="214"/>
      <c r="BN111" s="214"/>
      <c r="BO111" s="214"/>
      <c r="BP111" s="214"/>
      <c r="BQ111" s="214"/>
      <c r="BR111" s="214"/>
      <c r="BS111" s="214"/>
      <c r="BT111" s="214"/>
      <c r="BU111" s="214">
        <v>6</v>
      </c>
      <c r="BV111" s="214"/>
      <c r="BW111" s="214"/>
      <c r="BX111" s="214"/>
      <c r="BY111" s="214"/>
      <c r="BZ111" s="214"/>
      <c r="CA111" s="214"/>
      <c r="CB111" s="214"/>
      <c r="CC111" s="214"/>
      <c r="CD111" s="214">
        <v>7</v>
      </c>
      <c r="CE111" s="214"/>
      <c r="CF111" s="214"/>
      <c r="CG111" s="214"/>
      <c r="CH111" s="214"/>
      <c r="CI111" s="214"/>
      <c r="CJ111" s="214"/>
      <c r="CK111" s="214"/>
      <c r="CL111" s="214"/>
      <c r="CM111" s="214">
        <v>8</v>
      </c>
      <c r="CN111" s="214"/>
      <c r="CO111" s="214"/>
      <c r="CP111" s="214"/>
      <c r="CQ111" s="214"/>
      <c r="CR111" s="214"/>
      <c r="CS111" s="214"/>
      <c r="CT111" s="214"/>
      <c r="CU111" s="214"/>
      <c r="CV111" s="214">
        <v>9</v>
      </c>
      <c r="CW111" s="214"/>
      <c r="CX111" s="214"/>
      <c r="CY111" s="214"/>
      <c r="CZ111" s="214"/>
      <c r="DA111" s="214"/>
      <c r="DB111" s="214"/>
      <c r="DC111" s="214"/>
      <c r="DD111" s="214"/>
      <c r="DE111" s="214"/>
      <c r="DF111" s="214"/>
      <c r="DG111" s="214"/>
      <c r="DH111" s="214"/>
      <c r="DI111" s="214">
        <v>10</v>
      </c>
      <c r="DJ111" s="214"/>
      <c r="DK111" s="214"/>
      <c r="DL111" s="214"/>
      <c r="DM111" s="214"/>
      <c r="DN111" s="214"/>
      <c r="DO111" s="214"/>
      <c r="DP111" s="214"/>
      <c r="DQ111" s="214"/>
      <c r="DR111" s="214"/>
      <c r="DS111" s="214"/>
      <c r="DT111" s="214"/>
      <c r="DU111" s="214"/>
      <c r="DV111" s="214">
        <v>11</v>
      </c>
      <c r="DW111" s="214"/>
      <c r="DX111" s="214"/>
      <c r="DY111" s="214"/>
      <c r="DZ111" s="214"/>
      <c r="EA111" s="214"/>
      <c r="EB111" s="214"/>
      <c r="EC111" s="214"/>
      <c r="ED111" s="214"/>
      <c r="EE111" s="214"/>
      <c r="EF111" s="214"/>
      <c r="EG111" s="214"/>
      <c r="EH111" s="214"/>
    </row>
    <row r="112" spans="1:138" s="23" customFormat="1" ht="32.25" customHeight="1">
      <c r="A112" s="226" t="s">
        <v>472</v>
      </c>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31" t="s">
        <v>344</v>
      </c>
      <c r="AK112" s="231"/>
      <c r="AL112" s="231"/>
      <c r="AM112" s="231"/>
      <c r="AN112" s="231"/>
      <c r="AO112" s="231"/>
      <c r="AP112" s="231"/>
      <c r="AQ112" s="224">
        <v>1300</v>
      </c>
      <c r="AR112" s="224"/>
      <c r="AS112" s="224"/>
      <c r="AT112" s="224"/>
      <c r="AU112" s="224"/>
      <c r="AV112" s="224"/>
      <c r="AW112" s="224"/>
      <c r="AX112" s="224"/>
      <c r="AY112" s="224"/>
      <c r="AZ112" s="224"/>
      <c r="BA112" s="224">
        <v>1300</v>
      </c>
      <c r="BB112" s="224"/>
      <c r="BC112" s="224"/>
      <c r="BD112" s="224"/>
      <c r="BE112" s="224"/>
      <c r="BF112" s="224"/>
      <c r="BG112" s="224"/>
      <c r="BH112" s="224"/>
      <c r="BI112" s="224"/>
      <c r="BJ112" s="224"/>
      <c r="BK112" s="224">
        <v>1300</v>
      </c>
      <c r="BL112" s="224"/>
      <c r="BM112" s="224"/>
      <c r="BN112" s="224"/>
      <c r="BO112" s="224"/>
      <c r="BP112" s="224"/>
      <c r="BQ112" s="224"/>
      <c r="BR112" s="224"/>
      <c r="BS112" s="224"/>
      <c r="BT112" s="224"/>
      <c r="BU112" s="224">
        <v>5</v>
      </c>
      <c r="BV112" s="224"/>
      <c r="BW112" s="224"/>
      <c r="BX112" s="224"/>
      <c r="BY112" s="224"/>
      <c r="BZ112" s="224"/>
      <c r="CA112" s="224"/>
      <c r="CB112" s="224"/>
      <c r="CC112" s="224"/>
      <c r="CD112" s="224">
        <v>5</v>
      </c>
      <c r="CE112" s="224"/>
      <c r="CF112" s="224"/>
      <c r="CG112" s="224"/>
      <c r="CH112" s="224"/>
      <c r="CI112" s="224"/>
      <c r="CJ112" s="224"/>
      <c r="CK112" s="224"/>
      <c r="CL112" s="224"/>
      <c r="CM112" s="224">
        <v>5</v>
      </c>
      <c r="CN112" s="224"/>
      <c r="CO112" s="224"/>
      <c r="CP112" s="224"/>
      <c r="CQ112" s="224"/>
      <c r="CR112" s="224"/>
      <c r="CS112" s="224"/>
      <c r="CT112" s="224"/>
      <c r="CU112" s="224"/>
      <c r="CV112" s="215">
        <v>1100000</v>
      </c>
      <c r="CW112" s="216"/>
      <c r="CX112" s="216"/>
      <c r="CY112" s="216"/>
      <c r="CZ112" s="216"/>
      <c r="DA112" s="216"/>
      <c r="DB112" s="216"/>
      <c r="DC112" s="216"/>
      <c r="DD112" s="216"/>
      <c r="DE112" s="216"/>
      <c r="DF112" s="216"/>
      <c r="DG112" s="216"/>
      <c r="DH112" s="217"/>
      <c r="DI112" s="215">
        <v>1100000</v>
      </c>
      <c r="DJ112" s="216"/>
      <c r="DK112" s="216"/>
      <c r="DL112" s="216"/>
      <c r="DM112" s="216"/>
      <c r="DN112" s="216"/>
      <c r="DO112" s="216"/>
      <c r="DP112" s="216"/>
      <c r="DQ112" s="216"/>
      <c r="DR112" s="216"/>
      <c r="DS112" s="216"/>
      <c r="DT112" s="216"/>
      <c r="DU112" s="217"/>
      <c r="DV112" s="215">
        <f>DI112</f>
        <v>1100000</v>
      </c>
      <c r="DW112" s="216"/>
      <c r="DX112" s="216"/>
      <c r="DY112" s="216"/>
      <c r="DZ112" s="216"/>
      <c r="EA112" s="216"/>
      <c r="EB112" s="216"/>
      <c r="EC112" s="216"/>
      <c r="ED112" s="216"/>
      <c r="EE112" s="216"/>
      <c r="EF112" s="216"/>
      <c r="EG112" s="216"/>
      <c r="EH112" s="217"/>
    </row>
    <row r="113" spans="1:138" s="23" customFormat="1" ht="31.5" customHeight="1">
      <c r="A113" s="226" t="s">
        <v>473</v>
      </c>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31" t="s">
        <v>347</v>
      </c>
      <c r="AK113" s="231"/>
      <c r="AL113" s="231"/>
      <c r="AM113" s="231"/>
      <c r="AN113" s="231"/>
      <c r="AO113" s="231"/>
      <c r="AP113" s="231"/>
      <c r="AQ113" s="224">
        <v>1550</v>
      </c>
      <c r="AR113" s="224"/>
      <c r="AS113" s="224"/>
      <c r="AT113" s="224"/>
      <c r="AU113" s="224"/>
      <c r="AV113" s="224"/>
      <c r="AW113" s="224"/>
      <c r="AX113" s="224"/>
      <c r="AY113" s="224"/>
      <c r="AZ113" s="224"/>
      <c r="BA113" s="224">
        <v>1550</v>
      </c>
      <c r="BB113" s="224"/>
      <c r="BC113" s="224"/>
      <c r="BD113" s="224"/>
      <c r="BE113" s="224"/>
      <c r="BF113" s="224"/>
      <c r="BG113" s="224"/>
      <c r="BH113" s="224"/>
      <c r="BI113" s="224"/>
      <c r="BJ113" s="224"/>
      <c r="BK113" s="224">
        <v>1550</v>
      </c>
      <c r="BL113" s="224"/>
      <c r="BM113" s="224"/>
      <c r="BN113" s="224"/>
      <c r="BO113" s="224"/>
      <c r="BP113" s="224"/>
      <c r="BQ113" s="224"/>
      <c r="BR113" s="224"/>
      <c r="BS113" s="224"/>
      <c r="BT113" s="224"/>
      <c r="BU113" s="224">
        <v>22</v>
      </c>
      <c r="BV113" s="224"/>
      <c r="BW113" s="224"/>
      <c r="BX113" s="224"/>
      <c r="BY113" s="224"/>
      <c r="BZ113" s="224"/>
      <c r="CA113" s="224"/>
      <c r="CB113" s="224"/>
      <c r="CC113" s="224"/>
      <c r="CD113" s="224">
        <v>22</v>
      </c>
      <c r="CE113" s="224"/>
      <c r="CF113" s="224"/>
      <c r="CG113" s="224"/>
      <c r="CH113" s="224"/>
      <c r="CI113" s="224"/>
      <c r="CJ113" s="224"/>
      <c r="CK113" s="224"/>
      <c r="CL113" s="224"/>
      <c r="CM113" s="224">
        <v>22</v>
      </c>
      <c r="CN113" s="224"/>
      <c r="CO113" s="224"/>
      <c r="CP113" s="224"/>
      <c r="CQ113" s="224"/>
      <c r="CR113" s="224"/>
      <c r="CS113" s="224"/>
      <c r="CT113" s="224"/>
      <c r="CU113" s="22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26"/>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31" t="s">
        <v>412</v>
      </c>
      <c r="AK114" s="231"/>
      <c r="AL114" s="231"/>
      <c r="AM114" s="231"/>
      <c r="AN114" s="231"/>
      <c r="AO114" s="231"/>
      <c r="AP114" s="231"/>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f>91.75+425.91</f>
        <v>517.6600000000001</v>
      </c>
      <c r="CW114" s="224"/>
      <c r="CX114" s="224"/>
      <c r="CY114" s="224"/>
      <c r="CZ114" s="224"/>
      <c r="DA114" s="224"/>
      <c r="DB114" s="224"/>
      <c r="DC114" s="224"/>
      <c r="DD114" s="224"/>
      <c r="DE114" s="224"/>
      <c r="DF114" s="224"/>
      <c r="DG114" s="224"/>
      <c r="DH114" s="224"/>
      <c r="DI114" s="224"/>
      <c r="DJ114" s="224"/>
      <c r="DK114" s="224"/>
      <c r="DL114" s="224"/>
      <c r="DM114" s="224"/>
      <c r="DN114" s="224"/>
      <c r="DO114" s="224"/>
      <c r="DP114" s="224"/>
      <c r="DQ114" s="224"/>
      <c r="DR114" s="224"/>
      <c r="DS114" s="224"/>
      <c r="DT114" s="224"/>
      <c r="DU114" s="224"/>
      <c r="DV114" s="224"/>
      <c r="DW114" s="224"/>
      <c r="DX114" s="224"/>
      <c r="DY114" s="224"/>
      <c r="DZ114" s="224"/>
      <c r="EA114" s="224"/>
      <c r="EB114" s="224"/>
      <c r="EC114" s="224"/>
      <c r="ED114" s="224"/>
      <c r="EE114" s="224"/>
      <c r="EF114" s="224"/>
      <c r="EG114" s="224"/>
      <c r="EH114" s="224"/>
    </row>
    <row r="115" spans="1:138" s="23" customFormat="1" ht="15.75">
      <c r="A115" s="181" t="s">
        <v>171</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231" t="s">
        <v>348</v>
      </c>
      <c r="AK115" s="231"/>
      <c r="AL115" s="231"/>
      <c r="AM115" s="231"/>
      <c r="AN115" s="231"/>
      <c r="AO115" s="231"/>
      <c r="AP115" s="231"/>
      <c r="AQ115" s="232" t="s">
        <v>20</v>
      </c>
      <c r="AR115" s="232"/>
      <c r="AS115" s="232"/>
      <c r="AT115" s="232"/>
      <c r="AU115" s="232"/>
      <c r="AV115" s="232"/>
      <c r="AW115" s="232"/>
      <c r="AX115" s="232"/>
      <c r="AY115" s="232"/>
      <c r="AZ115" s="232"/>
      <c r="BA115" s="232" t="s">
        <v>20</v>
      </c>
      <c r="BB115" s="232"/>
      <c r="BC115" s="232"/>
      <c r="BD115" s="232"/>
      <c r="BE115" s="232"/>
      <c r="BF115" s="232"/>
      <c r="BG115" s="232"/>
      <c r="BH115" s="232"/>
      <c r="BI115" s="232"/>
      <c r="BJ115" s="232"/>
      <c r="BK115" s="232" t="s">
        <v>20</v>
      </c>
      <c r="BL115" s="232"/>
      <c r="BM115" s="232"/>
      <c r="BN115" s="232"/>
      <c r="BO115" s="232"/>
      <c r="BP115" s="232"/>
      <c r="BQ115" s="232"/>
      <c r="BR115" s="232"/>
      <c r="BS115" s="232"/>
      <c r="BT115" s="232"/>
      <c r="BU115" s="232" t="s">
        <v>20</v>
      </c>
      <c r="BV115" s="232"/>
      <c r="BW115" s="232"/>
      <c r="BX115" s="232"/>
      <c r="BY115" s="232"/>
      <c r="BZ115" s="232"/>
      <c r="CA115" s="232"/>
      <c r="CB115" s="232"/>
      <c r="CC115" s="232"/>
      <c r="CD115" s="232" t="s">
        <v>20</v>
      </c>
      <c r="CE115" s="232"/>
      <c r="CF115" s="232"/>
      <c r="CG115" s="232"/>
      <c r="CH115" s="232"/>
      <c r="CI115" s="232"/>
      <c r="CJ115" s="232"/>
      <c r="CK115" s="232"/>
      <c r="CL115" s="232"/>
      <c r="CM115" s="232" t="s">
        <v>20</v>
      </c>
      <c r="CN115" s="232"/>
      <c r="CO115" s="232"/>
      <c r="CP115" s="232"/>
      <c r="CQ115" s="232"/>
      <c r="CR115" s="232"/>
      <c r="CS115" s="232"/>
      <c r="CT115" s="232"/>
      <c r="CU115" s="232"/>
      <c r="CV115" s="224">
        <f>SUM(CV112:DH113)+CV114</f>
        <v>1100517.66</v>
      </c>
      <c r="CW115" s="224"/>
      <c r="CX115" s="224"/>
      <c r="CY115" s="224"/>
      <c r="CZ115" s="224"/>
      <c r="DA115" s="224"/>
      <c r="DB115" s="224"/>
      <c r="DC115" s="224"/>
      <c r="DD115" s="224"/>
      <c r="DE115" s="224"/>
      <c r="DF115" s="224"/>
      <c r="DG115" s="224"/>
      <c r="DH115" s="224"/>
      <c r="DI115" s="224">
        <f>SUM(DI112:DU113)</f>
        <v>1100000</v>
      </c>
      <c r="DJ115" s="224"/>
      <c r="DK115" s="224"/>
      <c r="DL115" s="224"/>
      <c r="DM115" s="224"/>
      <c r="DN115" s="224"/>
      <c r="DO115" s="224"/>
      <c r="DP115" s="224"/>
      <c r="DQ115" s="224"/>
      <c r="DR115" s="224"/>
      <c r="DS115" s="224"/>
      <c r="DT115" s="224"/>
      <c r="DU115" s="224"/>
      <c r="DV115" s="224">
        <f>SUM(DV112:EH113)</f>
        <v>1100000</v>
      </c>
      <c r="DW115" s="224"/>
      <c r="DX115" s="224"/>
      <c r="DY115" s="224"/>
      <c r="DZ115" s="224"/>
      <c r="EA115" s="224"/>
      <c r="EB115" s="224"/>
      <c r="EC115" s="224"/>
      <c r="ED115" s="224"/>
      <c r="EE115" s="224"/>
      <c r="EF115" s="224"/>
      <c r="EG115" s="224"/>
      <c r="EH115" s="224"/>
    </row>
    <row r="116" spans="1:138" s="23" customFormat="1" ht="15.7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row>
    <row r="117" spans="1:138" s="23" customFormat="1" ht="42" customHeight="1">
      <c r="A117" s="262" t="s">
        <v>191</v>
      </c>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262"/>
      <c r="CM117" s="262"/>
      <c r="CN117" s="262"/>
      <c r="CO117" s="262"/>
      <c r="CP117" s="262"/>
      <c r="CQ117" s="262"/>
      <c r="CR117" s="262"/>
      <c r="CS117" s="262"/>
      <c r="CT117" s="262"/>
      <c r="CU117" s="262"/>
      <c r="CV117" s="262"/>
      <c r="CW117" s="262"/>
      <c r="CX117" s="262"/>
      <c r="CY117" s="262"/>
      <c r="CZ117" s="262"/>
      <c r="DA117" s="262"/>
      <c r="DB117" s="262"/>
      <c r="DC117" s="262"/>
      <c r="DD117" s="262"/>
      <c r="DE117" s="262"/>
      <c r="DF117" s="262"/>
      <c r="DG117" s="262"/>
      <c r="DH117" s="262"/>
      <c r="DI117" s="262"/>
      <c r="DJ117" s="262"/>
      <c r="DK117" s="262"/>
      <c r="DL117" s="262"/>
      <c r="DM117" s="262"/>
      <c r="DN117" s="262"/>
      <c r="DO117" s="262"/>
      <c r="DP117" s="262"/>
      <c r="DQ117" s="262"/>
      <c r="DR117" s="262"/>
      <c r="DS117" s="262"/>
      <c r="DT117" s="262"/>
      <c r="DU117" s="262"/>
      <c r="DV117" s="262"/>
      <c r="DW117" s="262"/>
      <c r="DX117" s="262"/>
      <c r="DY117" s="262"/>
      <c r="DZ117" s="262"/>
      <c r="EA117" s="262"/>
      <c r="EB117" s="262"/>
      <c r="EC117" s="262"/>
      <c r="ED117" s="262"/>
      <c r="EE117" s="262"/>
      <c r="EF117" s="262"/>
      <c r="EG117" s="262"/>
      <c r="EH117" s="26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2" customFormat="1" ht="39.75" customHeight="1">
      <c r="A119" s="194" t="s">
        <v>192</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t="s">
        <v>11</v>
      </c>
      <c r="AK119" s="194"/>
      <c r="AL119" s="194"/>
      <c r="AM119" s="194"/>
      <c r="AN119" s="194"/>
      <c r="AO119" s="194"/>
      <c r="AP119" s="194"/>
      <c r="AQ119" s="200" t="s">
        <v>186</v>
      </c>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t="s">
        <v>193</v>
      </c>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t="s">
        <v>188</v>
      </c>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row>
    <row r="120" spans="1:138" s="22" customFormat="1" ht="1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200" t="str">
        <f>AQ109</f>
        <v>на 2021 г.</v>
      </c>
      <c r="AR120" s="200"/>
      <c r="AS120" s="200"/>
      <c r="AT120" s="200"/>
      <c r="AU120" s="200"/>
      <c r="AV120" s="200"/>
      <c r="AW120" s="200"/>
      <c r="AX120" s="200"/>
      <c r="AY120" s="200"/>
      <c r="AZ120" s="200"/>
      <c r="BA120" s="200" t="str">
        <f>BA109</f>
        <v>на 2022г.</v>
      </c>
      <c r="BB120" s="200"/>
      <c r="BC120" s="200"/>
      <c r="BD120" s="200"/>
      <c r="BE120" s="200"/>
      <c r="BF120" s="200"/>
      <c r="BG120" s="200"/>
      <c r="BH120" s="200"/>
      <c r="BI120" s="200"/>
      <c r="BJ120" s="200"/>
      <c r="BK120" s="200" t="str">
        <f>BK109</f>
        <v>на 2023 г.</v>
      </c>
      <c r="BL120" s="200"/>
      <c r="BM120" s="200"/>
      <c r="BN120" s="200"/>
      <c r="BO120" s="200"/>
      <c r="BP120" s="200"/>
      <c r="BQ120" s="200"/>
      <c r="BR120" s="200"/>
      <c r="BS120" s="200"/>
      <c r="BT120" s="200"/>
      <c r="BU120" s="200" t="str">
        <f>BU109</f>
        <v>на 2021 г.</v>
      </c>
      <c r="BV120" s="200"/>
      <c r="BW120" s="200"/>
      <c r="BX120" s="200"/>
      <c r="BY120" s="200"/>
      <c r="BZ120" s="200"/>
      <c r="CA120" s="200"/>
      <c r="CB120" s="200"/>
      <c r="CC120" s="200"/>
      <c r="CD120" s="200" t="str">
        <f>CD109</f>
        <v>на 2022г.</v>
      </c>
      <c r="CE120" s="200"/>
      <c r="CF120" s="200"/>
      <c r="CG120" s="200"/>
      <c r="CH120" s="200"/>
      <c r="CI120" s="200"/>
      <c r="CJ120" s="200"/>
      <c r="CK120" s="200"/>
      <c r="CL120" s="200"/>
      <c r="CM120" s="200" t="str">
        <f>CM109</f>
        <v>на 2023 г.</v>
      </c>
      <c r="CN120" s="200"/>
      <c r="CO120" s="200"/>
      <c r="CP120" s="200"/>
      <c r="CQ120" s="200"/>
      <c r="CR120" s="200"/>
      <c r="CS120" s="200"/>
      <c r="CT120" s="200"/>
      <c r="CU120" s="200"/>
      <c r="CV120" s="200" t="str">
        <f>CV109</f>
        <v>на 2021 г.</v>
      </c>
      <c r="CW120" s="200"/>
      <c r="CX120" s="200"/>
      <c r="CY120" s="200"/>
      <c r="CZ120" s="200"/>
      <c r="DA120" s="200"/>
      <c r="DB120" s="200"/>
      <c r="DC120" s="200"/>
      <c r="DD120" s="200"/>
      <c r="DE120" s="200"/>
      <c r="DF120" s="200"/>
      <c r="DG120" s="200"/>
      <c r="DH120" s="200"/>
      <c r="DI120" s="200" t="str">
        <f>DI109</f>
        <v>на 2022г.</v>
      </c>
      <c r="DJ120" s="200"/>
      <c r="DK120" s="200"/>
      <c r="DL120" s="200"/>
      <c r="DM120" s="200"/>
      <c r="DN120" s="200"/>
      <c r="DO120" s="200"/>
      <c r="DP120" s="200"/>
      <c r="DQ120" s="200"/>
      <c r="DR120" s="200"/>
      <c r="DS120" s="200"/>
      <c r="DT120" s="200"/>
      <c r="DU120" s="200"/>
      <c r="DV120" s="200" t="str">
        <f>DV109</f>
        <v>на 2023 г.</v>
      </c>
      <c r="DW120" s="200"/>
      <c r="DX120" s="200"/>
      <c r="DY120" s="200"/>
      <c r="DZ120" s="200"/>
      <c r="EA120" s="200"/>
      <c r="EB120" s="200"/>
      <c r="EC120" s="200"/>
      <c r="ED120" s="200"/>
      <c r="EE120" s="200"/>
      <c r="EF120" s="200"/>
      <c r="EG120" s="200"/>
      <c r="EH120" s="200"/>
    </row>
    <row r="121" spans="1:138" s="22" customFormat="1" ht="52.5" customHeight="1">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214" t="s">
        <v>114</v>
      </c>
      <c r="AR121" s="214"/>
      <c r="AS121" s="214"/>
      <c r="AT121" s="214"/>
      <c r="AU121" s="214"/>
      <c r="AV121" s="214"/>
      <c r="AW121" s="214"/>
      <c r="AX121" s="214"/>
      <c r="AY121" s="214"/>
      <c r="AZ121" s="214"/>
      <c r="BA121" s="214" t="s">
        <v>115</v>
      </c>
      <c r="BB121" s="214"/>
      <c r="BC121" s="214"/>
      <c r="BD121" s="214"/>
      <c r="BE121" s="214"/>
      <c r="BF121" s="214"/>
      <c r="BG121" s="214"/>
      <c r="BH121" s="214"/>
      <c r="BI121" s="214"/>
      <c r="BJ121" s="214"/>
      <c r="BK121" s="214" t="s">
        <v>116</v>
      </c>
      <c r="BL121" s="214"/>
      <c r="BM121" s="214"/>
      <c r="BN121" s="214"/>
      <c r="BO121" s="214"/>
      <c r="BP121" s="214"/>
      <c r="BQ121" s="214"/>
      <c r="BR121" s="214"/>
      <c r="BS121" s="214"/>
      <c r="BT121" s="214"/>
      <c r="BU121" s="214" t="s">
        <v>114</v>
      </c>
      <c r="BV121" s="214"/>
      <c r="BW121" s="214"/>
      <c r="BX121" s="214"/>
      <c r="BY121" s="214"/>
      <c r="BZ121" s="214"/>
      <c r="CA121" s="214"/>
      <c r="CB121" s="214"/>
      <c r="CC121" s="214"/>
      <c r="CD121" s="214" t="s">
        <v>115</v>
      </c>
      <c r="CE121" s="214"/>
      <c r="CF121" s="214"/>
      <c r="CG121" s="214"/>
      <c r="CH121" s="214"/>
      <c r="CI121" s="214"/>
      <c r="CJ121" s="214"/>
      <c r="CK121" s="214"/>
      <c r="CL121" s="214"/>
      <c r="CM121" s="214" t="s">
        <v>116</v>
      </c>
      <c r="CN121" s="214"/>
      <c r="CO121" s="214"/>
      <c r="CP121" s="214"/>
      <c r="CQ121" s="214"/>
      <c r="CR121" s="214"/>
      <c r="CS121" s="214"/>
      <c r="CT121" s="214"/>
      <c r="CU121" s="214"/>
      <c r="CV121" s="214" t="s">
        <v>114</v>
      </c>
      <c r="CW121" s="214"/>
      <c r="CX121" s="214"/>
      <c r="CY121" s="214"/>
      <c r="CZ121" s="214"/>
      <c r="DA121" s="214"/>
      <c r="DB121" s="214"/>
      <c r="DC121" s="214"/>
      <c r="DD121" s="214"/>
      <c r="DE121" s="214"/>
      <c r="DF121" s="214"/>
      <c r="DG121" s="214"/>
      <c r="DH121" s="214"/>
      <c r="DI121" s="214" t="s">
        <v>115</v>
      </c>
      <c r="DJ121" s="214"/>
      <c r="DK121" s="214"/>
      <c r="DL121" s="214"/>
      <c r="DM121" s="214"/>
      <c r="DN121" s="214"/>
      <c r="DO121" s="214"/>
      <c r="DP121" s="214"/>
      <c r="DQ121" s="214"/>
      <c r="DR121" s="214"/>
      <c r="DS121" s="214"/>
      <c r="DT121" s="214"/>
      <c r="DU121" s="214"/>
      <c r="DV121" s="214" t="s">
        <v>116</v>
      </c>
      <c r="DW121" s="214"/>
      <c r="DX121" s="214"/>
      <c r="DY121" s="214"/>
      <c r="DZ121" s="214"/>
      <c r="EA121" s="214"/>
      <c r="EB121" s="214"/>
      <c r="EC121" s="214"/>
      <c r="ED121" s="214"/>
      <c r="EE121" s="214"/>
      <c r="EF121" s="214"/>
      <c r="EG121" s="214"/>
      <c r="EH121" s="214"/>
    </row>
    <row r="122" spans="1:138" s="26" customFormat="1" ht="12.75">
      <c r="A122" s="225">
        <v>1</v>
      </c>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v>2</v>
      </c>
      <c r="AK122" s="225"/>
      <c r="AL122" s="225"/>
      <c r="AM122" s="225"/>
      <c r="AN122" s="225"/>
      <c r="AO122" s="225"/>
      <c r="AP122" s="225"/>
      <c r="AQ122" s="214">
        <v>3</v>
      </c>
      <c r="AR122" s="214"/>
      <c r="AS122" s="214"/>
      <c r="AT122" s="214"/>
      <c r="AU122" s="214"/>
      <c r="AV122" s="214"/>
      <c r="AW122" s="214"/>
      <c r="AX122" s="214"/>
      <c r="AY122" s="214"/>
      <c r="AZ122" s="214"/>
      <c r="BA122" s="214">
        <v>4</v>
      </c>
      <c r="BB122" s="214"/>
      <c r="BC122" s="214"/>
      <c r="BD122" s="214"/>
      <c r="BE122" s="214"/>
      <c r="BF122" s="214"/>
      <c r="BG122" s="214"/>
      <c r="BH122" s="214"/>
      <c r="BI122" s="214"/>
      <c r="BJ122" s="214"/>
      <c r="BK122" s="214">
        <v>5</v>
      </c>
      <c r="BL122" s="214"/>
      <c r="BM122" s="214"/>
      <c r="BN122" s="214"/>
      <c r="BO122" s="214"/>
      <c r="BP122" s="214"/>
      <c r="BQ122" s="214"/>
      <c r="BR122" s="214"/>
      <c r="BS122" s="214"/>
      <c r="BT122" s="214"/>
      <c r="BU122" s="214">
        <v>6</v>
      </c>
      <c r="BV122" s="214"/>
      <c r="BW122" s="214"/>
      <c r="BX122" s="214"/>
      <c r="BY122" s="214"/>
      <c r="BZ122" s="214"/>
      <c r="CA122" s="214"/>
      <c r="CB122" s="214"/>
      <c r="CC122" s="214"/>
      <c r="CD122" s="214">
        <v>7</v>
      </c>
      <c r="CE122" s="214"/>
      <c r="CF122" s="214"/>
      <c r="CG122" s="214"/>
      <c r="CH122" s="214"/>
      <c r="CI122" s="214"/>
      <c r="CJ122" s="214"/>
      <c r="CK122" s="214"/>
      <c r="CL122" s="214"/>
      <c r="CM122" s="214">
        <v>8</v>
      </c>
      <c r="CN122" s="214"/>
      <c r="CO122" s="214"/>
      <c r="CP122" s="214"/>
      <c r="CQ122" s="214"/>
      <c r="CR122" s="214"/>
      <c r="CS122" s="214"/>
      <c r="CT122" s="214"/>
      <c r="CU122" s="214"/>
      <c r="CV122" s="214">
        <v>9</v>
      </c>
      <c r="CW122" s="214"/>
      <c r="CX122" s="214"/>
      <c r="CY122" s="214"/>
      <c r="CZ122" s="214"/>
      <c r="DA122" s="214"/>
      <c r="DB122" s="214"/>
      <c r="DC122" s="214"/>
      <c r="DD122" s="214"/>
      <c r="DE122" s="214"/>
      <c r="DF122" s="214"/>
      <c r="DG122" s="214"/>
      <c r="DH122" s="214"/>
      <c r="DI122" s="214">
        <v>10</v>
      </c>
      <c r="DJ122" s="214"/>
      <c r="DK122" s="214"/>
      <c r="DL122" s="214"/>
      <c r="DM122" s="214"/>
      <c r="DN122" s="214"/>
      <c r="DO122" s="214"/>
      <c r="DP122" s="214"/>
      <c r="DQ122" s="214"/>
      <c r="DR122" s="214"/>
      <c r="DS122" s="214"/>
      <c r="DT122" s="214"/>
      <c r="DU122" s="214"/>
      <c r="DV122" s="214">
        <v>11</v>
      </c>
      <c r="DW122" s="214"/>
      <c r="DX122" s="214"/>
      <c r="DY122" s="214"/>
      <c r="DZ122" s="214"/>
      <c r="EA122" s="214"/>
      <c r="EB122" s="214"/>
      <c r="EC122" s="214"/>
      <c r="ED122" s="214"/>
      <c r="EE122" s="214"/>
      <c r="EF122" s="214"/>
      <c r="EG122" s="214"/>
      <c r="EH122" s="214"/>
    </row>
    <row r="123" spans="1:138" s="23" customFormat="1" ht="15.75">
      <c r="A123" s="226"/>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31" t="s">
        <v>344</v>
      </c>
      <c r="AK123" s="231"/>
      <c r="AL123" s="231"/>
      <c r="AM123" s="231"/>
      <c r="AN123" s="231"/>
      <c r="AO123" s="231"/>
      <c r="AP123" s="231"/>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c r="BZ123" s="224"/>
      <c r="CA123" s="224"/>
      <c r="CB123" s="224"/>
      <c r="CC123" s="224"/>
      <c r="CD123" s="224"/>
      <c r="CE123" s="224"/>
      <c r="CF123" s="224"/>
      <c r="CG123" s="224"/>
      <c r="CH123" s="224"/>
      <c r="CI123" s="224"/>
      <c r="CJ123" s="224"/>
      <c r="CK123" s="224"/>
      <c r="CL123" s="224"/>
      <c r="CM123" s="224"/>
      <c r="CN123" s="224"/>
      <c r="CO123" s="224"/>
      <c r="CP123" s="224"/>
      <c r="CQ123" s="224"/>
      <c r="CR123" s="224"/>
      <c r="CS123" s="224"/>
      <c r="CT123" s="224"/>
      <c r="CU123" s="224"/>
      <c r="CV123" s="224"/>
      <c r="CW123" s="224"/>
      <c r="CX123" s="224"/>
      <c r="CY123" s="224"/>
      <c r="CZ123" s="224"/>
      <c r="DA123" s="224"/>
      <c r="DB123" s="224"/>
      <c r="DC123" s="224"/>
      <c r="DD123" s="224"/>
      <c r="DE123" s="224"/>
      <c r="DF123" s="224"/>
      <c r="DG123" s="224"/>
      <c r="DH123" s="224"/>
      <c r="DI123" s="224"/>
      <c r="DJ123" s="224"/>
      <c r="DK123" s="224"/>
      <c r="DL123" s="224"/>
      <c r="DM123" s="224"/>
      <c r="DN123" s="224"/>
      <c r="DO123" s="224"/>
      <c r="DP123" s="224"/>
      <c r="DQ123" s="224"/>
      <c r="DR123" s="224"/>
      <c r="DS123" s="224"/>
      <c r="DT123" s="224"/>
      <c r="DU123" s="224"/>
      <c r="DV123" s="224"/>
      <c r="DW123" s="224"/>
      <c r="DX123" s="224"/>
      <c r="DY123" s="224"/>
      <c r="DZ123" s="224"/>
      <c r="EA123" s="224"/>
      <c r="EB123" s="224"/>
      <c r="EC123" s="224"/>
      <c r="ED123" s="224"/>
      <c r="EE123" s="224"/>
      <c r="EF123" s="224"/>
      <c r="EG123" s="224"/>
      <c r="EH123" s="224"/>
    </row>
    <row r="124" spans="1:138" s="23" customFormat="1" ht="15.75">
      <c r="A124" s="226"/>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31" t="s">
        <v>347</v>
      </c>
      <c r="AK124" s="231"/>
      <c r="AL124" s="231"/>
      <c r="AM124" s="231"/>
      <c r="AN124" s="231"/>
      <c r="AO124" s="231"/>
      <c r="AP124" s="231"/>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c r="BZ124" s="224"/>
      <c r="CA124" s="224"/>
      <c r="CB124" s="224"/>
      <c r="CC124" s="224"/>
      <c r="CD124" s="224"/>
      <c r="CE124" s="224"/>
      <c r="CF124" s="224"/>
      <c r="CG124" s="224"/>
      <c r="CH124" s="224"/>
      <c r="CI124" s="224"/>
      <c r="CJ124" s="224"/>
      <c r="CK124" s="224"/>
      <c r="CL124" s="224"/>
      <c r="CM124" s="224"/>
      <c r="CN124" s="224"/>
      <c r="CO124" s="224"/>
      <c r="CP124" s="224"/>
      <c r="CQ124" s="224"/>
      <c r="CR124" s="224"/>
      <c r="CS124" s="224"/>
      <c r="CT124" s="224"/>
      <c r="CU124" s="224"/>
      <c r="CV124" s="224"/>
      <c r="CW124" s="224"/>
      <c r="CX124" s="224"/>
      <c r="CY124" s="224"/>
      <c r="CZ124" s="224"/>
      <c r="DA124" s="224"/>
      <c r="DB124" s="224"/>
      <c r="DC124" s="224"/>
      <c r="DD124" s="224"/>
      <c r="DE124" s="224"/>
      <c r="DF124" s="224"/>
      <c r="DG124" s="224"/>
      <c r="DH124" s="224"/>
      <c r="DI124" s="224"/>
      <c r="DJ124" s="224"/>
      <c r="DK124" s="224"/>
      <c r="DL124" s="224"/>
      <c r="DM124" s="224"/>
      <c r="DN124" s="224"/>
      <c r="DO124" s="224"/>
      <c r="DP124" s="224"/>
      <c r="DQ124" s="224"/>
      <c r="DR124" s="224"/>
      <c r="DS124" s="224"/>
      <c r="DT124" s="224"/>
      <c r="DU124" s="224"/>
      <c r="DV124" s="224"/>
      <c r="DW124" s="224"/>
      <c r="DX124" s="224"/>
      <c r="DY124" s="224"/>
      <c r="DZ124" s="224"/>
      <c r="EA124" s="224"/>
      <c r="EB124" s="224"/>
      <c r="EC124" s="224"/>
      <c r="ED124" s="224"/>
      <c r="EE124" s="224"/>
      <c r="EF124" s="224"/>
      <c r="EG124" s="224"/>
      <c r="EH124" s="224"/>
    </row>
    <row r="125" spans="1:138" s="23" customFormat="1" ht="15.75">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31"/>
      <c r="AK125" s="231"/>
      <c r="AL125" s="231"/>
      <c r="AM125" s="231"/>
      <c r="AN125" s="231"/>
      <c r="AO125" s="231"/>
      <c r="AP125" s="231"/>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4"/>
      <c r="CE125" s="224"/>
      <c r="CF125" s="224"/>
      <c r="CG125" s="224"/>
      <c r="CH125" s="224"/>
      <c r="CI125" s="224"/>
      <c r="CJ125" s="224"/>
      <c r="CK125" s="224"/>
      <c r="CL125" s="224"/>
      <c r="CM125" s="224"/>
      <c r="CN125" s="224"/>
      <c r="CO125" s="224"/>
      <c r="CP125" s="224"/>
      <c r="CQ125" s="224"/>
      <c r="CR125" s="224"/>
      <c r="CS125" s="224"/>
      <c r="CT125" s="224"/>
      <c r="CU125" s="224"/>
      <c r="CV125" s="224"/>
      <c r="CW125" s="224"/>
      <c r="CX125" s="224"/>
      <c r="CY125" s="224"/>
      <c r="CZ125" s="224"/>
      <c r="DA125" s="224"/>
      <c r="DB125" s="224"/>
      <c r="DC125" s="224"/>
      <c r="DD125" s="224"/>
      <c r="DE125" s="224"/>
      <c r="DF125" s="224"/>
      <c r="DG125" s="224"/>
      <c r="DH125" s="224"/>
      <c r="DI125" s="224"/>
      <c r="DJ125" s="224"/>
      <c r="DK125" s="224"/>
      <c r="DL125" s="224"/>
      <c r="DM125" s="224"/>
      <c r="DN125" s="224"/>
      <c r="DO125" s="224"/>
      <c r="DP125" s="224"/>
      <c r="DQ125" s="224"/>
      <c r="DR125" s="224"/>
      <c r="DS125" s="224"/>
      <c r="DT125" s="224"/>
      <c r="DU125" s="224"/>
      <c r="DV125" s="224"/>
      <c r="DW125" s="224"/>
      <c r="DX125" s="224"/>
      <c r="DY125" s="224"/>
      <c r="DZ125" s="224"/>
      <c r="EA125" s="224"/>
      <c r="EB125" s="224"/>
      <c r="EC125" s="224"/>
      <c r="ED125" s="224"/>
      <c r="EE125" s="224"/>
      <c r="EF125" s="224"/>
      <c r="EG125" s="224"/>
      <c r="EH125" s="224"/>
    </row>
    <row r="126" spans="1:138" s="23" customFormat="1" ht="15.75">
      <c r="A126" s="181" t="s">
        <v>171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231" t="s">
        <v>348</v>
      </c>
      <c r="AK126" s="231"/>
      <c r="AL126" s="231"/>
      <c r="AM126" s="231"/>
      <c r="AN126" s="231"/>
      <c r="AO126" s="231"/>
      <c r="AP126" s="231"/>
      <c r="AQ126" s="232" t="s">
        <v>20</v>
      </c>
      <c r="AR126" s="232"/>
      <c r="AS126" s="232"/>
      <c r="AT126" s="232"/>
      <c r="AU126" s="232"/>
      <c r="AV126" s="232"/>
      <c r="AW126" s="232"/>
      <c r="AX126" s="232"/>
      <c r="AY126" s="232"/>
      <c r="AZ126" s="232"/>
      <c r="BA126" s="232" t="s">
        <v>20</v>
      </c>
      <c r="BB126" s="232"/>
      <c r="BC126" s="232"/>
      <c r="BD126" s="232"/>
      <c r="BE126" s="232"/>
      <c r="BF126" s="232"/>
      <c r="BG126" s="232"/>
      <c r="BH126" s="232"/>
      <c r="BI126" s="232"/>
      <c r="BJ126" s="232"/>
      <c r="BK126" s="232" t="s">
        <v>20</v>
      </c>
      <c r="BL126" s="232"/>
      <c r="BM126" s="232"/>
      <c r="BN126" s="232"/>
      <c r="BO126" s="232"/>
      <c r="BP126" s="232"/>
      <c r="BQ126" s="232"/>
      <c r="BR126" s="232"/>
      <c r="BS126" s="232"/>
      <c r="BT126" s="232"/>
      <c r="BU126" s="232" t="s">
        <v>20</v>
      </c>
      <c r="BV126" s="232"/>
      <c r="BW126" s="232"/>
      <c r="BX126" s="232"/>
      <c r="BY126" s="232"/>
      <c r="BZ126" s="232"/>
      <c r="CA126" s="232"/>
      <c r="CB126" s="232"/>
      <c r="CC126" s="232"/>
      <c r="CD126" s="232" t="s">
        <v>20</v>
      </c>
      <c r="CE126" s="232"/>
      <c r="CF126" s="232"/>
      <c r="CG126" s="232"/>
      <c r="CH126" s="232"/>
      <c r="CI126" s="232"/>
      <c r="CJ126" s="232"/>
      <c r="CK126" s="232"/>
      <c r="CL126" s="232"/>
      <c r="CM126" s="232" t="s">
        <v>20</v>
      </c>
      <c r="CN126" s="232"/>
      <c r="CO126" s="232"/>
      <c r="CP126" s="232"/>
      <c r="CQ126" s="232"/>
      <c r="CR126" s="232"/>
      <c r="CS126" s="232"/>
      <c r="CT126" s="232"/>
      <c r="CU126" s="232"/>
      <c r="CV126" s="224">
        <f>SUM(CV123:DH125)</f>
        <v>0</v>
      </c>
      <c r="CW126" s="224"/>
      <c r="CX126" s="224"/>
      <c r="CY126" s="224"/>
      <c r="CZ126" s="224"/>
      <c r="DA126" s="224"/>
      <c r="DB126" s="224"/>
      <c r="DC126" s="224"/>
      <c r="DD126" s="224"/>
      <c r="DE126" s="224"/>
      <c r="DF126" s="224"/>
      <c r="DG126" s="224"/>
      <c r="DH126" s="224"/>
      <c r="DI126" s="224">
        <f>SUM(DI123:DU125)</f>
        <v>0</v>
      </c>
      <c r="DJ126" s="224"/>
      <c r="DK126" s="224"/>
      <c r="DL126" s="224"/>
      <c r="DM126" s="224"/>
      <c r="DN126" s="224"/>
      <c r="DO126" s="224"/>
      <c r="DP126" s="224"/>
      <c r="DQ126" s="224"/>
      <c r="DR126" s="224"/>
      <c r="DS126" s="224"/>
      <c r="DT126" s="224"/>
      <c r="DU126" s="224"/>
      <c r="DV126" s="224">
        <f>SUM(DV123:EH125)</f>
        <v>0</v>
      </c>
      <c r="DW126" s="224"/>
      <c r="DX126" s="224"/>
      <c r="DY126" s="224"/>
      <c r="DZ126" s="224"/>
      <c r="EA126" s="224"/>
      <c r="EB126" s="224"/>
      <c r="EC126" s="224"/>
      <c r="ED126" s="224"/>
      <c r="EE126" s="224"/>
      <c r="EF126" s="224"/>
      <c r="EG126" s="224"/>
      <c r="EH126" s="224"/>
    </row>
    <row r="127" spans="1:138" s="23" customFormat="1" ht="15.75">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row>
    <row r="128" spans="1:138" s="23" customFormat="1" ht="35.25" customHeight="1">
      <c r="A128" s="262" t="s">
        <v>194</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c r="DL128" s="262"/>
      <c r="DM128" s="262"/>
      <c r="DN128" s="262"/>
      <c r="DO128" s="262"/>
      <c r="DP128" s="262"/>
      <c r="DQ128" s="262"/>
      <c r="DR128" s="262"/>
      <c r="DS128" s="262"/>
      <c r="DT128" s="262"/>
      <c r="DU128" s="262"/>
      <c r="DV128" s="262"/>
      <c r="DW128" s="262"/>
      <c r="DX128" s="262"/>
      <c r="DY128" s="262"/>
      <c r="DZ128" s="262"/>
      <c r="EA128" s="262"/>
      <c r="EB128" s="262"/>
      <c r="EC128" s="262"/>
      <c r="ED128" s="262"/>
      <c r="EE128" s="262"/>
      <c r="EF128" s="262"/>
      <c r="EG128" s="262"/>
      <c r="EH128" s="262"/>
    </row>
    <row r="129" spans="1:138" s="23" customFormat="1" ht="43.5" customHeight="1">
      <c r="A129" s="262" t="s">
        <v>195</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62"/>
      <c r="DQ129" s="262"/>
      <c r="DR129" s="262"/>
      <c r="DS129" s="262"/>
      <c r="DT129" s="262"/>
      <c r="DU129" s="262"/>
      <c r="DV129" s="262"/>
      <c r="DW129" s="262"/>
      <c r="DX129" s="262"/>
      <c r="DY129" s="262"/>
      <c r="DZ129" s="262"/>
      <c r="EA129" s="262"/>
      <c r="EB129" s="262"/>
      <c r="EC129" s="262"/>
      <c r="ED129" s="262"/>
      <c r="EE129" s="262"/>
      <c r="EF129" s="262"/>
      <c r="EG129" s="262"/>
      <c r="EH129" s="262"/>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2" customFormat="1" ht="17.25" customHeight="1">
      <c r="A131" s="194" t="s">
        <v>10</v>
      </c>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200" t="s">
        <v>11</v>
      </c>
      <c r="BW131" s="200"/>
      <c r="BX131" s="200"/>
      <c r="BY131" s="200"/>
      <c r="BZ131" s="200"/>
      <c r="CA131" s="200"/>
      <c r="CB131" s="200"/>
      <c r="CC131" s="200"/>
      <c r="CD131" s="200" t="s">
        <v>149</v>
      </c>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row>
    <row r="132" spans="1:138" s="22" customFormat="1" ht="18.75" customHeight="1">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200"/>
      <c r="BW132" s="200"/>
      <c r="BX132" s="200"/>
      <c r="BY132" s="200"/>
      <c r="BZ132" s="200"/>
      <c r="CA132" s="200"/>
      <c r="CB132" s="200"/>
      <c r="CC132" s="200"/>
      <c r="CD132" s="200" t="str">
        <f>CV120</f>
        <v>на 2021 г.</v>
      </c>
      <c r="CE132" s="200"/>
      <c r="CF132" s="200"/>
      <c r="CG132" s="200"/>
      <c r="CH132" s="200"/>
      <c r="CI132" s="200"/>
      <c r="CJ132" s="200"/>
      <c r="CK132" s="200"/>
      <c r="CL132" s="200"/>
      <c r="CM132" s="200"/>
      <c r="CN132" s="200"/>
      <c r="CO132" s="200"/>
      <c r="CP132" s="200"/>
      <c r="CQ132" s="200"/>
      <c r="CR132" s="200"/>
      <c r="CS132" s="200"/>
      <c r="CT132" s="200"/>
      <c r="CU132" s="200"/>
      <c r="CV132" s="200"/>
      <c r="CW132" s="200" t="str">
        <f>DI120</f>
        <v>на 2022г.</v>
      </c>
      <c r="CX132" s="200"/>
      <c r="CY132" s="200"/>
      <c r="CZ132" s="200"/>
      <c r="DA132" s="200"/>
      <c r="DB132" s="200"/>
      <c r="DC132" s="200"/>
      <c r="DD132" s="200"/>
      <c r="DE132" s="200"/>
      <c r="DF132" s="200"/>
      <c r="DG132" s="200"/>
      <c r="DH132" s="200"/>
      <c r="DI132" s="200"/>
      <c r="DJ132" s="200"/>
      <c r="DK132" s="200"/>
      <c r="DL132" s="200"/>
      <c r="DM132" s="200"/>
      <c r="DN132" s="200"/>
      <c r="DO132" s="200"/>
      <c r="DP132" s="200" t="str">
        <f>DV120</f>
        <v>на 2023 г.</v>
      </c>
      <c r="DQ132" s="200"/>
      <c r="DR132" s="200"/>
      <c r="DS132" s="200"/>
      <c r="DT132" s="200"/>
      <c r="DU132" s="200"/>
      <c r="DV132" s="200"/>
      <c r="DW132" s="200"/>
      <c r="DX132" s="200"/>
      <c r="DY132" s="200"/>
      <c r="DZ132" s="200"/>
      <c r="EA132" s="200"/>
      <c r="EB132" s="200"/>
      <c r="EC132" s="200"/>
      <c r="ED132" s="200"/>
      <c r="EE132" s="200"/>
      <c r="EF132" s="200"/>
      <c r="EG132" s="200"/>
      <c r="EH132" s="200"/>
    </row>
    <row r="133" spans="1:138" s="22" customFormat="1" ht="35.25" customHeight="1">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200"/>
      <c r="BW133" s="200"/>
      <c r="BX133" s="200"/>
      <c r="BY133" s="200"/>
      <c r="BZ133" s="200"/>
      <c r="CA133" s="200"/>
      <c r="CB133" s="200"/>
      <c r="CC133" s="200"/>
      <c r="CD133" s="200" t="s">
        <v>114</v>
      </c>
      <c r="CE133" s="200"/>
      <c r="CF133" s="200"/>
      <c r="CG133" s="200"/>
      <c r="CH133" s="200"/>
      <c r="CI133" s="200"/>
      <c r="CJ133" s="200"/>
      <c r="CK133" s="200"/>
      <c r="CL133" s="200"/>
      <c r="CM133" s="200"/>
      <c r="CN133" s="200"/>
      <c r="CO133" s="200"/>
      <c r="CP133" s="200"/>
      <c r="CQ133" s="200"/>
      <c r="CR133" s="200"/>
      <c r="CS133" s="200"/>
      <c r="CT133" s="200"/>
      <c r="CU133" s="200"/>
      <c r="CV133" s="200"/>
      <c r="CW133" s="200" t="s">
        <v>115</v>
      </c>
      <c r="CX133" s="200"/>
      <c r="CY133" s="200"/>
      <c r="CZ133" s="200"/>
      <c r="DA133" s="200"/>
      <c r="DB133" s="200"/>
      <c r="DC133" s="200"/>
      <c r="DD133" s="200"/>
      <c r="DE133" s="200"/>
      <c r="DF133" s="200"/>
      <c r="DG133" s="200"/>
      <c r="DH133" s="200"/>
      <c r="DI133" s="200"/>
      <c r="DJ133" s="200"/>
      <c r="DK133" s="200"/>
      <c r="DL133" s="200"/>
      <c r="DM133" s="200"/>
      <c r="DN133" s="200"/>
      <c r="DO133" s="200"/>
      <c r="DP133" s="200" t="s">
        <v>116</v>
      </c>
      <c r="DQ133" s="200"/>
      <c r="DR133" s="200"/>
      <c r="DS133" s="200"/>
      <c r="DT133" s="200"/>
      <c r="DU133" s="200"/>
      <c r="DV133" s="200"/>
      <c r="DW133" s="200"/>
      <c r="DX133" s="200"/>
      <c r="DY133" s="200"/>
      <c r="DZ133" s="200"/>
      <c r="EA133" s="200"/>
      <c r="EB133" s="200"/>
      <c r="EC133" s="200"/>
      <c r="ED133" s="200"/>
      <c r="EE133" s="200"/>
      <c r="EF133" s="200"/>
      <c r="EG133" s="200"/>
      <c r="EH133" s="200"/>
    </row>
    <row r="134" spans="1:138" s="26" customFormat="1" ht="12.75">
      <c r="A134" s="225">
        <v>1</v>
      </c>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14">
        <v>2</v>
      </c>
      <c r="BW134" s="214"/>
      <c r="BX134" s="214"/>
      <c r="BY134" s="214"/>
      <c r="BZ134" s="214"/>
      <c r="CA134" s="214"/>
      <c r="CB134" s="214"/>
      <c r="CC134" s="214"/>
      <c r="CD134" s="214">
        <v>3</v>
      </c>
      <c r="CE134" s="214"/>
      <c r="CF134" s="214"/>
      <c r="CG134" s="214"/>
      <c r="CH134" s="214"/>
      <c r="CI134" s="214"/>
      <c r="CJ134" s="214"/>
      <c r="CK134" s="214"/>
      <c r="CL134" s="214"/>
      <c r="CM134" s="214"/>
      <c r="CN134" s="214"/>
      <c r="CO134" s="214"/>
      <c r="CP134" s="214"/>
      <c r="CQ134" s="214"/>
      <c r="CR134" s="214"/>
      <c r="CS134" s="214"/>
      <c r="CT134" s="214"/>
      <c r="CU134" s="214"/>
      <c r="CV134" s="214"/>
      <c r="CW134" s="214">
        <v>4</v>
      </c>
      <c r="CX134" s="214"/>
      <c r="CY134" s="214"/>
      <c r="CZ134" s="214"/>
      <c r="DA134" s="214"/>
      <c r="DB134" s="214"/>
      <c r="DC134" s="214"/>
      <c r="DD134" s="214"/>
      <c r="DE134" s="214"/>
      <c r="DF134" s="214"/>
      <c r="DG134" s="214"/>
      <c r="DH134" s="214"/>
      <c r="DI134" s="214"/>
      <c r="DJ134" s="214"/>
      <c r="DK134" s="214"/>
      <c r="DL134" s="214"/>
      <c r="DM134" s="214"/>
      <c r="DN134" s="214"/>
      <c r="DO134" s="214"/>
      <c r="DP134" s="214">
        <v>5</v>
      </c>
      <c r="DQ134" s="214"/>
      <c r="DR134" s="214"/>
      <c r="DS134" s="214"/>
      <c r="DT134" s="214"/>
      <c r="DU134" s="214"/>
      <c r="DV134" s="214"/>
      <c r="DW134" s="214"/>
      <c r="DX134" s="214"/>
      <c r="DY134" s="214"/>
      <c r="DZ134" s="214"/>
      <c r="EA134" s="214"/>
      <c r="EB134" s="214"/>
      <c r="EC134" s="214"/>
      <c r="ED134" s="214"/>
      <c r="EE134" s="214"/>
      <c r="EF134" s="214"/>
      <c r="EG134" s="214"/>
      <c r="EH134" s="214"/>
    </row>
    <row r="135" spans="1:138" s="23" customFormat="1" ht="33.75" customHeight="1">
      <c r="A135" s="227" t="s">
        <v>150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97" t="s">
        <v>349</v>
      </c>
      <c r="BW135" s="297"/>
      <c r="BX135" s="297"/>
      <c r="BY135" s="297"/>
      <c r="BZ135" s="297"/>
      <c r="CA135" s="297"/>
      <c r="CB135" s="297"/>
      <c r="CC135" s="297"/>
      <c r="CD135" s="296"/>
      <c r="CE135" s="296"/>
      <c r="CF135" s="296"/>
      <c r="CG135" s="296"/>
      <c r="CH135" s="296"/>
      <c r="CI135" s="296"/>
      <c r="CJ135" s="296"/>
      <c r="CK135" s="296"/>
      <c r="CL135" s="296"/>
      <c r="CM135" s="296"/>
      <c r="CN135" s="296"/>
      <c r="CO135" s="296"/>
      <c r="CP135" s="296"/>
      <c r="CQ135" s="296"/>
      <c r="CR135" s="296"/>
      <c r="CS135" s="296"/>
      <c r="CT135" s="296"/>
      <c r="CU135" s="296"/>
      <c r="CV135" s="296"/>
      <c r="CW135" s="298"/>
      <c r="CX135" s="298"/>
      <c r="CY135" s="298"/>
      <c r="CZ135" s="298"/>
      <c r="DA135" s="298"/>
      <c r="DB135" s="298"/>
      <c r="DC135" s="298"/>
      <c r="DD135" s="298"/>
      <c r="DE135" s="298"/>
      <c r="DF135" s="298"/>
      <c r="DG135" s="298"/>
      <c r="DH135" s="298"/>
      <c r="DI135" s="298"/>
      <c r="DJ135" s="298"/>
      <c r="DK135" s="298"/>
      <c r="DL135" s="298"/>
      <c r="DM135" s="298"/>
      <c r="DN135" s="298"/>
      <c r="DO135" s="298"/>
      <c r="DP135" s="296"/>
      <c r="DQ135" s="296"/>
      <c r="DR135" s="296"/>
      <c r="DS135" s="296"/>
      <c r="DT135" s="296"/>
      <c r="DU135" s="296"/>
      <c r="DV135" s="296"/>
      <c r="DW135" s="296"/>
      <c r="DX135" s="296"/>
      <c r="DY135" s="296"/>
      <c r="DZ135" s="296"/>
      <c r="EA135" s="296"/>
      <c r="EB135" s="296"/>
      <c r="EC135" s="296"/>
      <c r="ED135" s="296"/>
      <c r="EE135" s="296"/>
      <c r="EF135" s="296"/>
      <c r="EG135" s="296"/>
      <c r="EH135" s="296"/>
    </row>
    <row r="136" spans="1:138" s="23" customFormat="1" ht="32.25" customHeight="1">
      <c r="A136" s="227" t="s">
        <v>196</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c r="BT136" s="227"/>
      <c r="BU136" s="227"/>
      <c r="BV136" s="228" t="s">
        <v>350</v>
      </c>
      <c r="BW136" s="228"/>
      <c r="BX136" s="228"/>
      <c r="BY136" s="228"/>
      <c r="BZ136" s="228"/>
      <c r="CA136" s="228"/>
      <c r="CB136" s="228"/>
      <c r="CC136" s="228"/>
      <c r="CD136" s="295"/>
      <c r="CE136" s="295"/>
      <c r="CF136" s="295"/>
      <c r="CG136" s="295"/>
      <c r="CH136" s="295"/>
      <c r="CI136" s="295"/>
      <c r="CJ136" s="295"/>
      <c r="CK136" s="295"/>
      <c r="CL136" s="295"/>
      <c r="CM136" s="295"/>
      <c r="CN136" s="295"/>
      <c r="CO136" s="295"/>
      <c r="CP136" s="295"/>
      <c r="CQ136" s="295"/>
      <c r="CR136" s="295"/>
      <c r="CS136" s="295"/>
      <c r="CT136" s="295"/>
      <c r="CU136" s="295"/>
      <c r="CV136" s="295"/>
      <c r="CW136" s="295"/>
      <c r="CX136" s="295"/>
      <c r="CY136" s="295"/>
      <c r="CZ136" s="295"/>
      <c r="DA136" s="295"/>
      <c r="DB136" s="295"/>
      <c r="DC136" s="295"/>
      <c r="DD136" s="295"/>
      <c r="DE136" s="295"/>
      <c r="DF136" s="295"/>
      <c r="DG136" s="295"/>
      <c r="DH136" s="295"/>
      <c r="DI136" s="295"/>
      <c r="DJ136" s="295"/>
      <c r="DK136" s="295"/>
      <c r="DL136" s="295"/>
      <c r="DM136" s="295"/>
      <c r="DN136" s="295"/>
      <c r="DO136" s="295"/>
      <c r="DP136" s="295"/>
      <c r="DQ136" s="295"/>
      <c r="DR136" s="295"/>
      <c r="DS136" s="295"/>
      <c r="DT136" s="295"/>
      <c r="DU136" s="295"/>
      <c r="DV136" s="295"/>
      <c r="DW136" s="295"/>
      <c r="DX136" s="295"/>
      <c r="DY136" s="295"/>
      <c r="DZ136" s="295"/>
      <c r="EA136" s="295"/>
      <c r="EB136" s="295"/>
      <c r="EC136" s="295"/>
      <c r="ED136" s="295"/>
      <c r="EE136" s="295"/>
      <c r="EF136" s="295"/>
      <c r="EG136" s="295"/>
      <c r="EH136" s="295"/>
    </row>
    <row r="137" spans="1:138" s="23" customFormat="1" ht="16.5" customHeight="1">
      <c r="A137" s="227" t="s">
        <v>197</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8" t="s">
        <v>351</v>
      </c>
      <c r="BW137" s="294"/>
      <c r="BX137" s="294"/>
      <c r="BY137" s="294"/>
      <c r="BZ137" s="294"/>
      <c r="CA137" s="294"/>
      <c r="CB137" s="294"/>
      <c r="CC137" s="294"/>
      <c r="CD137" s="295"/>
      <c r="CE137" s="295"/>
      <c r="CF137" s="295"/>
      <c r="CG137" s="295"/>
      <c r="CH137" s="295"/>
      <c r="CI137" s="295"/>
      <c r="CJ137" s="295"/>
      <c r="CK137" s="295"/>
      <c r="CL137" s="295"/>
      <c r="CM137" s="295"/>
      <c r="CN137" s="295"/>
      <c r="CO137" s="295"/>
      <c r="CP137" s="295"/>
      <c r="CQ137" s="295"/>
      <c r="CR137" s="295"/>
      <c r="CS137" s="295"/>
      <c r="CT137" s="295"/>
      <c r="CU137" s="295"/>
      <c r="CV137" s="295"/>
      <c r="CW137" s="295"/>
      <c r="CX137" s="295"/>
      <c r="CY137" s="295"/>
      <c r="CZ137" s="295"/>
      <c r="DA137" s="295"/>
      <c r="DB137" s="295"/>
      <c r="DC137" s="295"/>
      <c r="DD137" s="295"/>
      <c r="DE137" s="295"/>
      <c r="DF137" s="295"/>
      <c r="DG137" s="295"/>
      <c r="DH137" s="295"/>
      <c r="DI137" s="295"/>
      <c r="DJ137" s="295"/>
      <c r="DK137" s="295"/>
      <c r="DL137" s="295"/>
      <c r="DM137" s="295"/>
      <c r="DN137" s="295"/>
      <c r="DO137" s="295"/>
      <c r="DP137" s="295"/>
      <c r="DQ137" s="295"/>
      <c r="DR137" s="295"/>
      <c r="DS137" s="295"/>
      <c r="DT137" s="295"/>
      <c r="DU137" s="295"/>
      <c r="DV137" s="295"/>
      <c r="DW137" s="295"/>
      <c r="DX137" s="295"/>
      <c r="DY137" s="295"/>
      <c r="DZ137" s="295"/>
      <c r="EA137" s="295"/>
      <c r="EB137" s="295"/>
      <c r="EC137" s="295"/>
      <c r="ED137" s="295"/>
      <c r="EE137" s="295"/>
      <c r="EF137" s="295"/>
      <c r="EG137" s="295"/>
      <c r="EH137" s="295"/>
    </row>
    <row r="138" spans="1:138" s="23" customFormat="1" ht="21" customHeight="1">
      <c r="A138" s="265" t="s">
        <v>23</v>
      </c>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3"/>
      <c r="BV138" s="277" t="s">
        <v>352</v>
      </c>
      <c r="BW138" s="278"/>
      <c r="BX138" s="278"/>
      <c r="BY138" s="278"/>
      <c r="BZ138" s="278"/>
      <c r="CA138" s="278"/>
      <c r="CB138" s="278"/>
      <c r="CC138" s="279"/>
      <c r="CD138" s="295"/>
      <c r="CE138" s="295"/>
      <c r="CF138" s="295"/>
      <c r="CG138" s="295"/>
      <c r="CH138" s="295"/>
      <c r="CI138" s="295"/>
      <c r="CJ138" s="295"/>
      <c r="CK138" s="295"/>
      <c r="CL138" s="295"/>
      <c r="CM138" s="295"/>
      <c r="CN138" s="295"/>
      <c r="CO138" s="295"/>
      <c r="CP138" s="295"/>
      <c r="CQ138" s="295"/>
      <c r="CR138" s="295"/>
      <c r="CS138" s="295"/>
      <c r="CT138" s="295"/>
      <c r="CU138" s="295"/>
      <c r="CV138" s="295"/>
      <c r="CW138" s="295"/>
      <c r="CX138" s="295"/>
      <c r="CY138" s="295"/>
      <c r="CZ138" s="295"/>
      <c r="DA138" s="295"/>
      <c r="DB138" s="295"/>
      <c r="DC138" s="295"/>
      <c r="DD138" s="295"/>
      <c r="DE138" s="295"/>
      <c r="DF138" s="295"/>
      <c r="DG138" s="295"/>
      <c r="DH138" s="295"/>
      <c r="DI138" s="295"/>
      <c r="DJ138" s="295"/>
      <c r="DK138" s="295"/>
      <c r="DL138" s="295"/>
      <c r="DM138" s="295"/>
      <c r="DN138" s="295"/>
      <c r="DO138" s="295"/>
      <c r="DP138" s="295"/>
      <c r="DQ138" s="295"/>
      <c r="DR138" s="295"/>
      <c r="DS138" s="295"/>
      <c r="DT138" s="295"/>
      <c r="DU138" s="295"/>
      <c r="DV138" s="295"/>
      <c r="DW138" s="295"/>
      <c r="DX138" s="295"/>
      <c r="DY138" s="295"/>
      <c r="DZ138" s="295"/>
      <c r="EA138" s="295"/>
      <c r="EB138" s="295"/>
      <c r="EC138" s="295"/>
      <c r="ED138" s="295"/>
      <c r="EE138" s="295"/>
      <c r="EF138" s="295"/>
      <c r="EG138" s="295"/>
      <c r="EH138" s="295"/>
    </row>
    <row r="139" spans="1:138" s="23" customFormat="1" ht="15.75" customHeight="1">
      <c r="A139" s="240" t="s">
        <v>198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2"/>
      <c r="BV139" s="280"/>
      <c r="BW139" s="280"/>
      <c r="BX139" s="280"/>
      <c r="BY139" s="280"/>
      <c r="BZ139" s="280"/>
      <c r="CA139" s="280"/>
      <c r="CB139" s="280"/>
      <c r="CC139" s="281"/>
      <c r="CD139" s="295"/>
      <c r="CE139" s="295"/>
      <c r="CF139" s="295"/>
      <c r="CG139" s="295"/>
      <c r="CH139" s="295"/>
      <c r="CI139" s="295"/>
      <c r="CJ139" s="295"/>
      <c r="CK139" s="295"/>
      <c r="CL139" s="295"/>
      <c r="CM139" s="295"/>
      <c r="CN139" s="295"/>
      <c r="CO139" s="295"/>
      <c r="CP139" s="295"/>
      <c r="CQ139" s="295"/>
      <c r="CR139" s="295"/>
      <c r="CS139" s="295"/>
      <c r="CT139" s="295"/>
      <c r="CU139" s="295"/>
      <c r="CV139" s="295"/>
      <c r="CW139" s="295"/>
      <c r="CX139" s="295"/>
      <c r="CY139" s="295"/>
      <c r="CZ139" s="295"/>
      <c r="DA139" s="295"/>
      <c r="DB139" s="295"/>
      <c r="DC139" s="295"/>
      <c r="DD139" s="295"/>
      <c r="DE139" s="295"/>
      <c r="DF139" s="295"/>
      <c r="DG139" s="295"/>
      <c r="DH139" s="295"/>
      <c r="DI139" s="295"/>
      <c r="DJ139" s="295"/>
      <c r="DK139" s="295"/>
      <c r="DL139" s="295"/>
      <c r="DM139" s="295"/>
      <c r="DN139" s="295"/>
      <c r="DO139" s="295"/>
      <c r="DP139" s="295"/>
      <c r="DQ139" s="295"/>
      <c r="DR139" s="295"/>
      <c r="DS139" s="295"/>
      <c r="DT139" s="295"/>
      <c r="DU139" s="295"/>
      <c r="DV139" s="295"/>
      <c r="DW139" s="295"/>
      <c r="DX139" s="295"/>
      <c r="DY139" s="295"/>
      <c r="DZ139" s="295"/>
      <c r="EA139" s="295"/>
      <c r="EB139" s="295"/>
      <c r="EC139" s="295"/>
      <c r="ED139" s="295"/>
      <c r="EE139" s="295"/>
      <c r="EF139" s="295"/>
      <c r="EG139" s="295"/>
      <c r="EH139" s="295"/>
    </row>
    <row r="140" spans="1:138" s="23" customFormat="1" ht="15.75" customHeight="1">
      <c r="A140" s="227" t="s">
        <v>199</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8" t="s">
        <v>353</v>
      </c>
      <c r="BW140" s="228"/>
      <c r="BX140" s="228"/>
      <c r="BY140" s="228"/>
      <c r="BZ140" s="228"/>
      <c r="CA140" s="228"/>
      <c r="CB140" s="228"/>
      <c r="CC140" s="228"/>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7" t="s">
        <v>200</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8" t="s">
        <v>354</v>
      </c>
      <c r="BW141" s="228"/>
      <c r="BX141" s="228"/>
      <c r="BY141" s="228"/>
      <c r="BZ141" s="228"/>
      <c r="CA141" s="228"/>
      <c r="CB141" s="228"/>
      <c r="CC141" s="228"/>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7" t="s">
        <v>161</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97" t="s">
        <v>361</v>
      </c>
      <c r="BW142" s="297"/>
      <c r="BX142" s="297"/>
      <c r="BY142" s="297"/>
      <c r="BZ142" s="297"/>
      <c r="CA142" s="297"/>
      <c r="CB142" s="297"/>
      <c r="CC142" s="297"/>
      <c r="CD142" s="298"/>
      <c r="CE142" s="298"/>
      <c r="CF142" s="298"/>
      <c r="CG142" s="298"/>
      <c r="CH142" s="298"/>
      <c r="CI142" s="298"/>
      <c r="CJ142" s="298"/>
      <c r="CK142" s="298"/>
      <c r="CL142" s="298"/>
      <c r="CM142" s="298"/>
      <c r="CN142" s="298"/>
      <c r="CO142" s="298"/>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8"/>
      <c r="DM142" s="298"/>
      <c r="DN142" s="298"/>
      <c r="DO142" s="298"/>
      <c r="DP142" s="298"/>
      <c r="DQ142" s="298"/>
      <c r="DR142" s="298"/>
      <c r="DS142" s="298"/>
      <c r="DT142" s="298"/>
      <c r="DU142" s="298"/>
      <c r="DV142" s="298"/>
      <c r="DW142" s="298"/>
      <c r="DX142" s="298"/>
      <c r="DY142" s="298"/>
      <c r="DZ142" s="298"/>
      <c r="EA142" s="298"/>
      <c r="EB142" s="298"/>
      <c r="EC142" s="298"/>
      <c r="ED142" s="298"/>
      <c r="EE142" s="298"/>
      <c r="EF142" s="298"/>
      <c r="EG142" s="298"/>
      <c r="EH142" s="298"/>
    </row>
    <row r="143" spans="1:138" s="23" customFormat="1" ht="34.5" customHeight="1">
      <c r="A143" s="227" t="s">
        <v>201</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99" t="s">
        <v>362</v>
      </c>
      <c r="BW143" s="300"/>
      <c r="BX143" s="300"/>
      <c r="BY143" s="300"/>
      <c r="BZ143" s="300"/>
      <c r="CA143" s="300"/>
      <c r="CB143" s="300"/>
      <c r="CC143" s="301"/>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7" t="s">
        <v>315</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8" t="s">
        <v>363</v>
      </c>
      <c r="BW144" s="228"/>
      <c r="BX144" s="228"/>
      <c r="BY144" s="228"/>
      <c r="BZ144" s="228"/>
      <c r="CA144" s="228"/>
      <c r="CB144" s="228"/>
      <c r="CC144" s="228"/>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row>
    <row r="146" spans="1:138" s="23" customFormat="1" ht="21" customHeight="1">
      <c r="A146" s="262" t="s">
        <v>481</v>
      </c>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2"/>
      <c r="CD146" s="262"/>
      <c r="CE146" s="262"/>
      <c r="CF146" s="262"/>
      <c r="CG146" s="262"/>
      <c r="CH146" s="262"/>
      <c r="CI146" s="262"/>
      <c r="CJ146" s="262"/>
      <c r="CK146" s="262"/>
      <c r="CL146" s="262"/>
      <c r="CM146" s="262"/>
      <c r="CN146" s="262"/>
      <c r="CO146" s="262"/>
      <c r="CP146" s="262"/>
      <c r="CQ146" s="262"/>
      <c r="CR146" s="262"/>
      <c r="CS146" s="262"/>
      <c r="CT146" s="262"/>
      <c r="CU146" s="262"/>
      <c r="CV146" s="262"/>
      <c r="CW146" s="262"/>
      <c r="CX146" s="262"/>
      <c r="CY146" s="262"/>
      <c r="CZ146" s="262"/>
      <c r="DA146" s="262"/>
      <c r="DB146" s="262"/>
      <c r="DC146" s="262"/>
      <c r="DD146" s="262"/>
      <c r="DE146" s="262"/>
      <c r="DF146" s="262"/>
      <c r="DG146" s="262"/>
      <c r="DH146" s="262"/>
      <c r="DI146" s="262"/>
      <c r="DJ146" s="262"/>
      <c r="DK146" s="262"/>
      <c r="DL146" s="262"/>
      <c r="DM146" s="262"/>
      <c r="DN146" s="262"/>
      <c r="DO146" s="262"/>
      <c r="DP146" s="262"/>
      <c r="DQ146" s="262"/>
      <c r="DR146" s="262"/>
      <c r="DS146" s="262"/>
      <c r="DT146" s="262"/>
      <c r="DU146" s="262"/>
      <c r="DV146" s="262"/>
      <c r="DW146" s="262"/>
      <c r="DX146" s="262"/>
      <c r="DY146" s="262"/>
      <c r="DZ146" s="262"/>
      <c r="EA146" s="262"/>
      <c r="EB146" s="262"/>
      <c r="EC146" s="262"/>
      <c r="ED146" s="262"/>
      <c r="EE146" s="262"/>
      <c r="EF146" s="262"/>
      <c r="EG146" s="262"/>
      <c r="EH146" s="262"/>
    </row>
    <row r="147" spans="1:138" s="23" customFormat="1" ht="26.25" customHeight="1">
      <c r="A147" s="262" t="s">
        <v>482</v>
      </c>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c r="CW147" s="262"/>
      <c r="CX147" s="262"/>
      <c r="CY147" s="262"/>
      <c r="CZ147" s="262"/>
      <c r="DA147" s="262"/>
      <c r="DB147" s="262"/>
      <c r="DC147" s="262"/>
      <c r="DD147" s="262"/>
      <c r="DE147" s="262"/>
      <c r="DF147" s="262"/>
      <c r="DG147" s="262"/>
      <c r="DH147" s="262"/>
      <c r="DI147" s="262"/>
      <c r="DJ147" s="262"/>
      <c r="DK147" s="262"/>
      <c r="DL147" s="262"/>
      <c r="DM147" s="262"/>
      <c r="DN147" s="262"/>
      <c r="DO147" s="262"/>
      <c r="DP147" s="262"/>
      <c r="DQ147" s="262"/>
      <c r="DR147" s="262"/>
      <c r="DS147" s="262"/>
      <c r="DT147" s="262"/>
      <c r="DU147" s="262"/>
      <c r="DV147" s="262"/>
      <c r="DW147" s="262"/>
      <c r="DX147" s="262"/>
      <c r="DY147" s="262"/>
      <c r="DZ147" s="262"/>
      <c r="EA147" s="262"/>
      <c r="EB147" s="262"/>
      <c r="EC147" s="262"/>
      <c r="ED147" s="262"/>
      <c r="EE147" s="262"/>
      <c r="EF147" s="262"/>
      <c r="EG147" s="262"/>
      <c r="EH147" s="262"/>
    </row>
    <row r="148" spans="1:138" s="23" customFormat="1" ht="15.7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row>
    <row r="149" spans="1:138" s="22" customFormat="1" ht="17.25" customHeight="1">
      <c r="A149" s="194" t="s">
        <v>10</v>
      </c>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200" t="s">
        <v>11</v>
      </c>
      <c r="BW149" s="200"/>
      <c r="BX149" s="200"/>
      <c r="BY149" s="200"/>
      <c r="BZ149" s="200"/>
      <c r="CA149" s="200"/>
      <c r="CB149" s="200"/>
      <c r="CC149" s="200"/>
      <c r="CD149" s="200" t="s">
        <v>149</v>
      </c>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row>
    <row r="150" spans="1:138" s="22" customFormat="1" ht="18.75" customHeight="1">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200"/>
      <c r="BW150" s="200"/>
      <c r="BX150" s="200"/>
      <c r="BY150" s="200"/>
      <c r="BZ150" s="200"/>
      <c r="CA150" s="200"/>
      <c r="CB150" s="200"/>
      <c r="CC150" s="200"/>
      <c r="CD150" s="200" t="str">
        <f>CD132</f>
        <v>на 2021 г.</v>
      </c>
      <c r="CE150" s="200"/>
      <c r="CF150" s="200"/>
      <c r="CG150" s="200"/>
      <c r="CH150" s="200"/>
      <c r="CI150" s="200"/>
      <c r="CJ150" s="200"/>
      <c r="CK150" s="200"/>
      <c r="CL150" s="200"/>
      <c r="CM150" s="200"/>
      <c r="CN150" s="200"/>
      <c r="CO150" s="200"/>
      <c r="CP150" s="200"/>
      <c r="CQ150" s="200"/>
      <c r="CR150" s="200"/>
      <c r="CS150" s="200"/>
      <c r="CT150" s="200"/>
      <c r="CU150" s="200"/>
      <c r="CV150" s="200"/>
      <c r="CW150" s="200" t="str">
        <f>CW132</f>
        <v>на 2022г.</v>
      </c>
      <c r="CX150" s="200"/>
      <c r="CY150" s="200"/>
      <c r="CZ150" s="200"/>
      <c r="DA150" s="200"/>
      <c r="DB150" s="200"/>
      <c r="DC150" s="200"/>
      <c r="DD150" s="200"/>
      <c r="DE150" s="200"/>
      <c r="DF150" s="200"/>
      <c r="DG150" s="200"/>
      <c r="DH150" s="200"/>
      <c r="DI150" s="200"/>
      <c r="DJ150" s="200"/>
      <c r="DK150" s="200"/>
      <c r="DL150" s="200"/>
      <c r="DM150" s="200"/>
      <c r="DN150" s="200"/>
      <c r="DO150" s="200"/>
      <c r="DP150" s="200" t="str">
        <f>DP132</f>
        <v>на 2023 г.</v>
      </c>
      <c r="DQ150" s="200"/>
      <c r="DR150" s="200"/>
      <c r="DS150" s="200"/>
      <c r="DT150" s="200"/>
      <c r="DU150" s="200"/>
      <c r="DV150" s="200"/>
      <c r="DW150" s="200"/>
      <c r="DX150" s="200"/>
      <c r="DY150" s="200"/>
      <c r="DZ150" s="200"/>
      <c r="EA150" s="200"/>
      <c r="EB150" s="200"/>
      <c r="EC150" s="200"/>
      <c r="ED150" s="200"/>
      <c r="EE150" s="200"/>
      <c r="EF150" s="200"/>
      <c r="EG150" s="200"/>
      <c r="EH150" s="200"/>
    </row>
    <row r="151" spans="1:138" s="22" customFormat="1" ht="35.25" customHeight="1">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200"/>
      <c r="BW151" s="200"/>
      <c r="BX151" s="200"/>
      <c r="BY151" s="200"/>
      <c r="BZ151" s="200"/>
      <c r="CA151" s="200"/>
      <c r="CB151" s="200"/>
      <c r="CC151" s="200"/>
      <c r="CD151" s="200" t="s">
        <v>114</v>
      </c>
      <c r="CE151" s="200"/>
      <c r="CF151" s="200"/>
      <c r="CG151" s="200"/>
      <c r="CH151" s="200"/>
      <c r="CI151" s="200"/>
      <c r="CJ151" s="200"/>
      <c r="CK151" s="200"/>
      <c r="CL151" s="200"/>
      <c r="CM151" s="200"/>
      <c r="CN151" s="200"/>
      <c r="CO151" s="200"/>
      <c r="CP151" s="200"/>
      <c r="CQ151" s="200"/>
      <c r="CR151" s="200"/>
      <c r="CS151" s="200"/>
      <c r="CT151" s="200"/>
      <c r="CU151" s="200"/>
      <c r="CV151" s="200"/>
      <c r="CW151" s="200" t="s">
        <v>115</v>
      </c>
      <c r="CX151" s="200"/>
      <c r="CY151" s="200"/>
      <c r="CZ151" s="200"/>
      <c r="DA151" s="200"/>
      <c r="DB151" s="200"/>
      <c r="DC151" s="200"/>
      <c r="DD151" s="200"/>
      <c r="DE151" s="200"/>
      <c r="DF151" s="200"/>
      <c r="DG151" s="200"/>
      <c r="DH151" s="200"/>
      <c r="DI151" s="200"/>
      <c r="DJ151" s="200"/>
      <c r="DK151" s="200"/>
      <c r="DL151" s="200"/>
      <c r="DM151" s="200"/>
      <c r="DN151" s="200"/>
      <c r="DO151" s="200"/>
      <c r="DP151" s="200" t="s">
        <v>116</v>
      </c>
      <c r="DQ151" s="200"/>
      <c r="DR151" s="200"/>
      <c r="DS151" s="200"/>
      <c r="DT151" s="200"/>
      <c r="DU151" s="200"/>
      <c r="DV151" s="200"/>
      <c r="DW151" s="200"/>
      <c r="DX151" s="200"/>
      <c r="DY151" s="200"/>
      <c r="DZ151" s="200"/>
      <c r="EA151" s="200"/>
      <c r="EB151" s="200"/>
      <c r="EC151" s="200"/>
      <c r="ED151" s="200"/>
      <c r="EE151" s="200"/>
      <c r="EF151" s="200"/>
      <c r="EG151" s="200"/>
      <c r="EH151" s="200"/>
    </row>
    <row r="152" spans="1:138" s="26" customFormat="1" ht="12.75">
      <c r="A152" s="225">
        <v>1</v>
      </c>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14">
        <v>2</v>
      </c>
      <c r="BW152" s="214"/>
      <c r="BX152" s="214"/>
      <c r="BY152" s="214"/>
      <c r="BZ152" s="214"/>
      <c r="CA152" s="214"/>
      <c r="CB152" s="214"/>
      <c r="CC152" s="214"/>
      <c r="CD152" s="214">
        <v>3</v>
      </c>
      <c r="CE152" s="214"/>
      <c r="CF152" s="214"/>
      <c r="CG152" s="214"/>
      <c r="CH152" s="214"/>
      <c r="CI152" s="214"/>
      <c r="CJ152" s="214"/>
      <c r="CK152" s="214"/>
      <c r="CL152" s="214"/>
      <c r="CM152" s="214"/>
      <c r="CN152" s="214"/>
      <c r="CO152" s="214"/>
      <c r="CP152" s="214"/>
      <c r="CQ152" s="214"/>
      <c r="CR152" s="214"/>
      <c r="CS152" s="214"/>
      <c r="CT152" s="214"/>
      <c r="CU152" s="214"/>
      <c r="CV152" s="214"/>
      <c r="CW152" s="214">
        <v>4</v>
      </c>
      <c r="CX152" s="214"/>
      <c r="CY152" s="214"/>
      <c r="CZ152" s="214"/>
      <c r="DA152" s="214"/>
      <c r="DB152" s="214"/>
      <c r="DC152" s="214"/>
      <c r="DD152" s="214"/>
      <c r="DE152" s="214"/>
      <c r="DF152" s="214"/>
      <c r="DG152" s="214"/>
      <c r="DH152" s="214"/>
      <c r="DI152" s="214"/>
      <c r="DJ152" s="214"/>
      <c r="DK152" s="214"/>
      <c r="DL152" s="214"/>
      <c r="DM152" s="214"/>
      <c r="DN152" s="214"/>
      <c r="DO152" s="214"/>
      <c r="DP152" s="214">
        <v>5</v>
      </c>
      <c r="DQ152" s="214"/>
      <c r="DR152" s="214"/>
      <c r="DS152" s="214"/>
      <c r="DT152" s="214"/>
      <c r="DU152" s="214"/>
      <c r="DV152" s="214"/>
      <c r="DW152" s="214"/>
      <c r="DX152" s="214"/>
      <c r="DY152" s="214"/>
      <c r="DZ152" s="214"/>
      <c r="EA152" s="214"/>
      <c r="EB152" s="214"/>
      <c r="EC152" s="214"/>
      <c r="ED152" s="214"/>
      <c r="EE152" s="214"/>
      <c r="EF152" s="214"/>
      <c r="EG152" s="214"/>
      <c r="EH152" s="214"/>
    </row>
    <row r="153" spans="1:138" s="23" customFormat="1" ht="33.75" customHeight="1">
      <c r="A153" s="227" t="s">
        <v>150</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97" t="s">
        <v>349</v>
      </c>
      <c r="BW153" s="297"/>
      <c r="BX153" s="297"/>
      <c r="BY153" s="297"/>
      <c r="BZ153" s="297"/>
      <c r="CA153" s="297"/>
      <c r="CB153" s="297"/>
      <c r="CC153" s="297"/>
      <c r="CD153" s="296"/>
      <c r="CE153" s="296"/>
      <c r="CF153" s="296"/>
      <c r="CG153" s="296"/>
      <c r="CH153" s="296"/>
      <c r="CI153" s="296"/>
      <c r="CJ153" s="296"/>
      <c r="CK153" s="296"/>
      <c r="CL153" s="296"/>
      <c r="CM153" s="296"/>
      <c r="CN153" s="296"/>
      <c r="CO153" s="296"/>
      <c r="CP153" s="296"/>
      <c r="CQ153" s="296"/>
      <c r="CR153" s="296"/>
      <c r="CS153" s="296"/>
      <c r="CT153" s="296"/>
      <c r="CU153" s="296"/>
      <c r="CV153" s="296"/>
      <c r="CW153" s="298"/>
      <c r="CX153" s="298"/>
      <c r="CY153" s="298"/>
      <c r="CZ153" s="298"/>
      <c r="DA153" s="298"/>
      <c r="DB153" s="298"/>
      <c r="DC153" s="298"/>
      <c r="DD153" s="298"/>
      <c r="DE153" s="298"/>
      <c r="DF153" s="298"/>
      <c r="DG153" s="298"/>
      <c r="DH153" s="298"/>
      <c r="DI153" s="298"/>
      <c r="DJ153" s="298"/>
      <c r="DK153" s="298"/>
      <c r="DL153" s="298"/>
      <c r="DM153" s="298"/>
      <c r="DN153" s="298"/>
      <c r="DO153" s="298"/>
      <c r="DP153" s="296"/>
      <c r="DQ153" s="296"/>
      <c r="DR153" s="296"/>
      <c r="DS153" s="296"/>
      <c r="DT153" s="296"/>
      <c r="DU153" s="296"/>
      <c r="DV153" s="296"/>
      <c r="DW153" s="296"/>
      <c r="DX153" s="296"/>
      <c r="DY153" s="296"/>
      <c r="DZ153" s="296"/>
      <c r="EA153" s="296"/>
      <c r="EB153" s="296"/>
      <c r="EC153" s="296"/>
      <c r="ED153" s="296"/>
      <c r="EE153" s="296"/>
      <c r="EF153" s="296"/>
      <c r="EG153" s="296"/>
      <c r="EH153" s="296"/>
    </row>
    <row r="154" spans="1:138" s="23" customFormat="1" ht="32.25" customHeight="1">
      <c r="A154" s="227" t="s">
        <v>196</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8" t="s">
        <v>350</v>
      </c>
      <c r="BW154" s="228"/>
      <c r="BX154" s="228"/>
      <c r="BY154" s="228"/>
      <c r="BZ154" s="228"/>
      <c r="CA154" s="228"/>
      <c r="CB154" s="228"/>
      <c r="CC154" s="228"/>
      <c r="CD154" s="295"/>
      <c r="CE154" s="295"/>
      <c r="CF154" s="295"/>
      <c r="CG154" s="295"/>
      <c r="CH154" s="295"/>
      <c r="CI154" s="295"/>
      <c r="CJ154" s="295"/>
      <c r="CK154" s="295"/>
      <c r="CL154" s="295"/>
      <c r="CM154" s="295"/>
      <c r="CN154" s="295"/>
      <c r="CO154" s="295"/>
      <c r="CP154" s="295"/>
      <c r="CQ154" s="295"/>
      <c r="CR154" s="295"/>
      <c r="CS154" s="295"/>
      <c r="CT154" s="295"/>
      <c r="CU154" s="295"/>
      <c r="CV154" s="295"/>
      <c r="CW154" s="295"/>
      <c r="CX154" s="295"/>
      <c r="CY154" s="295"/>
      <c r="CZ154" s="295"/>
      <c r="DA154" s="295"/>
      <c r="DB154" s="295"/>
      <c r="DC154" s="295"/>
      <c r="DD154" s="295"/>
      <c r="DE154" s="295"/>
      <c r="DF154" s="295"/>
      <c r="DG154" s="295"/>
      <c r="DH154" s="295"/>
      <c r="DI154" s="295"/>
      <c r="DJ154" s="295"/>
      <c r="DK154" s="295"/>
      <c r="DL154" s="295"/>
      <c r="DM154" s="295"/>
      <c r="DN154" s="295"/>
      <c r="DO154" s="295"/>
      <c r="DP154" s="295"/>
      <c r="DQ154" s="295"/>
      <c r="DR154" s="295"/>
      <c r="DS154" s="295"/>
      <c r="DT154" s="295"/>
      <c r="DU154" s="295"/>
      <c r="DV154" s="295"/>
      <c r="DW154" s="295"/>
      <c r="DX154" s="295"/>
      <c r="DY154" s="295"/>
      <c r="DZ154" s="295"/>
      <c r="EA154" s="295"/>
      <c r="EB154" s="295"/>
      <c r="EC154" s="295"/>
      <c r="ED154" s="295"/>
      <c r="EE154" s="295"/>
      <c r="EF154" s="295"/>
      <c r="EG154" s="295"/>
      <c r="EH154" s="295"/>
    </row>
    <row r="155" spans="1:139" s="23" customFormat="1" ht="16.5" customHeight="1">
      <c r="A155" s="227" t="s">
        <v>483</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c r="BT155" s="227"/>
      <c r="BU155" s="227"/>
      <c r="BV155" s="228" t="s">
        <v>351</v>
      </c>
      <c r="BW155" s="294"/>
      <c r="BX155" s="294"/>
      <c r="BY155" s="294"/>
      <c r="BZ155" s="294"/>
      <c r="CA155" s="294"/>
      <c r="CB155" s="294"/>
      <c r="CC155" s="294"/>
      <c r="CD155" s="295">
        <f>CD156</f>
        <v>1266105.06</v>
      </c>
      <c r="CE155" s="295"/>
      <c r="CF155" s="295"/>
      <c r="CG155" s="295"/>
      <c r="CH155" s="295"/>
      <c r="CI155" s="295"/>
      <c r="CJ155" s="295"/>
      <c r="CK155" s="295"/>
      <c r="CL155" s="295"/>
      <c r="CM155" s="295"/>
      <c r="CN155" s="295"/>
      <c r="CO155" s="295"/>
      <c r="CP155" s="295"/>
      <c r="CQ155" s="295"/>
      <c r="CR155" s="295"/>
      <c r="CS155" s="295"/>
      <c r="CT155" s="295"/>
      <c r="CU155" s="295"/>
      <c r="CV155" s="295"/>
      <c r="CW155" s="295">
        <f>CW156</f>
        <v>307600.06</v>
      </c>
      <c r="CX155" s="295"/>
      <c r="CY155" s="295"/>
      <c r="CZ155" s="295"/>
      <c r="DA155" s="295"/>
      <c r="DB155" s="295"/>
      <c r="DC155" s="295"/>
      <c r="DD155" s="295"/>
      <c r="DE155" s="295"/>
      <c r="DF155" s="295"/>
      <c r="DG155" s="295"/>
      <c r="DH155" s="295"/>
      <c r="DI155" s="295"/>
      <c r="DJ155" s="295"/>
      <c r="DK155" s="295"/>
      <c r="DL155" s="295"/>
      <c r="DM155" s="295"/>
      <c r="DN155" s="295"/>
      <c r="DO155" s="295"/>
      <c r="DP155" s="295">
        <f>DP156</f>
        <v>307601.06</v>
      </c>
      <c r="DQ155" s="295"/>
      <c r="DR155" s="295"/>
      <c r="DS155" s="295"/>
      <c r="DT155" s="295"/>
      <c r="DU155" s="295"/>
      <c r="DV155" s="295"/>
      <c r="DW155" s="295"/>
      <c r="DX155" s="295"/>
      <c r="DY155" s="295"/>
      <c r="DZ155" s="295"/>
      <c r="EA155" s="295"/>
      <c r="EB155" s="295"/>
      <c r="EC155" s="295"/>
      <c r="ED155" s="295"/>
      <c r="EE155" s="295"/>
      <c r="EF155" s="295"/>
      <c r="EG155" s="295"/>
      <c r="EH155" s="295"/>
      <c r="EI155" s="102">
        <f>CD155-'1 раздел'!E22</f>
        <v>0</v>
      </c>
    </row>
    <row r="156" spans="1:139" s="23" customFormat="1" ht="21" customHeight="1">
      <c r="A156" s="265" t="s">
        <v>23</v>
      </c>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3"/>
      <c r="BV156" s="277" t="s">
        <v>352</v>
      </c>
      <c r="BW156" s="278"/>
      <c r="BX156" s="278"/>
      <c r="BY156" s="278"/>
      <c r="BZ156" s="278"/>
      <c r="CA156" s="278"/>
      <c r="CB156" s="278"/>
      <c r="CC156" s="279"/>
      <c r="CD156" s="295">
        <f>307599.06+958506</f>
        <v>1266105.06</v>
      </c>
      <c r="CE156" s="295"/>
      <c r="CF156" s="295"/>
      <c r="CG156" s="295"/>
      <c r="CH156" s="295"/>
      <c r="CI156" s="295"/>
      <c r="CJ156" s="295"/>
      <c r="CK156" s="295"/>
      <c r="CL156" s="295"/>
      <c r="CM156" s="295"/>
      <c r="CN156" s="295"/>
      <c r="CO156" s="295"/>
      <c r="CP156" s="295"/>
      <c r="CQ156" s="295"/>
      <c r="CR156" s="295"/>
      <c r="CS156" s="295"/>
      <c r="CT156" s="295"/>
      <c r="CU156" s="295"/>
      <c r="CV156" s="295"/>
      <c r="CW156" s="295">
        <v>307600.06</v>
      </c>
      <c r="CX156" s="295"/>
      <c r="CY156" s="295"/>
      <c r="CZ156" s="295"/>
      <c r="DA156" s="295"/>
      <c r="DB156" s="295"/>
      <c r="DC156" s="295"/>
      <c r="DD156" s="295"/>
      <c r="DE156" s="295"/>
      <c r="DF156" s="295"/>
      <c r="DG156" s="295"/>
      <c r="DH156" s="295"/>
      <c r="DI156" s="295"/>
      <c r="DJ156" s="295"/>
      <c r="DK156" s="295"/>
      <c r="DL156" s="295"/>
      <c r="DM156" s="295"/>
      <c r="DN156" s="295"/>
      <c r="DO156" s="295"/>
      <c r="DP156" s="295">
        <v>307601.06</v>
      </c>
      <c r="DQ156" s="295"/>
      <c r="DR156" s="295"/>
      <c r="DS156" s="295"/>
      <c r="DT156" s="295"/>
      <c r="DU156" s="295"/>
      <c r="DV156" s="295"/>
      <c r="DW156" s="295"/>
      <c r="DX156" s="295"/>
      <c r="DY156" s="295"/>
      <c r="DZ156" s="295"/>
      <c r="EA156" s="295"/>
      <c r="EB156" s="295"/>
      <c r="EC156" s="295"/>
      <c r="ED156" s="295"/>
      <c r="EE156" s="295"/>
      <c r="EF156" s="295"/>
      <c r="EG156" s="295"/>
      <c r="EH156" s="295"/>
      <c r="EI156" s="102"/>
    </row>
    <row r="157" spans="1:138" s="23" customFormat="1" ht="15.75" customHeight="1">
      <c r="A157" s="240" t="s">
        <v>33</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2"/>
      <c r="BV157" s="280"/>
      <c r="BW157" s="280"/>
      <c r="BX157" s="280"/>
      <c r="BY157" s="280"/>
      <c r="BZ157" s="280"/>
      <c r="CA157" s="280"/>
      <c r="CB157" s="280"/>
      <c r="CC157" s="281"/>
      <c r="CD157" s="295"/>
      <c r="CE157" s="295"/>
      <c r="CF157" s="295"/>
      <c r="CG157" s="295"/>
      <c r="CH157" s="295"/>
      <c r="CI157" s="295"/>
      <c r="CJ157" s="295"/>
      <c r="CK157" s="295"/>
      <c r="CL157" s="295"/>
      <c r="CM157" s="295"/>
      <c r="CN157" s="295"/>
      <c r="CO157" s="295"/>
      <c r="CP157" s="295"/>
      <c r="CQ157" s="295"/>
      <c r="CR157" s="295"/>
      <c r="CS157" s="295"/>
      <c r="CT157" s="295"/>
      <c r="CU157" s="295"/>
      <c r="CV157" s="295"/>
      <c r="CW157" s="295"/>
      <c r="CX157" s="295"/>
      <c r="CY157" s="295"/>
      <c r="CZ157" s="295"/>
      <c r="DA157" s="295"/>
      <c r="DB157" s="295"/>
      <c r="DC157" s="295"/>
      <c r="DD157" s="295"/>
      <c r="DE157" s="295"/>
      <c r="DF157" s="295"/>
      <c r="DG157" s="295"/>
      <c r="DH157" s="295"/>
      <c r="DI157" s="295"/>
      <c r="DJ157" s="295"/>
      <c r="DK157" s="295"/>
      <c r="DL157" s="295"/>
      <c r="DM157" s="295"/>
      <c r="DN157" s="295"/>
      <c r="DO157" s="295"/>
      <c r="DP157" s="295"/>
      <c r="DQ157" s="295"/>
      <c r="DR157" s="295"/>
      <c r="DS157" s="295"/>
      <c r="DT157" s="295"/>
      <c r="DU157" s="295"/>
      <c r="DV157" s="295"/>
      <c r="DW157" s="295"/>
      <c r="DX157" s="295"/>
      <c r="DY157" s="295"/>
      <c r="DZ157" s="295"/>
      <c r="EA157" s="295"/>
      <c r="EB157" s="295"/>
      <c r="EC157" s="295"/>
      <c r="ED157" s="295"/>
      <c r="EE157" s="295"/>
      <c r="EF157" s="295"/>
      <c r="EG157" s="295"/>
      <c r="EH157" s="295"/>
    </row>
    <row r="158" spans="1:138" s="23" customFormat="1" ht="15.75" customHeight="1">
      <c r="A158" s="227" t="s">
        <v>34</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8" t="s">
        <v>353</v>
      </c>
      <c r="BW158" s="228"/>
      <c r="BX158" s="228"/>
      <c r="BY158" s="228"/>
      <c r="BZ158" s="228"/>
      <c r="CA158" s="228"/>
      <c r="CB158" s="228"/>
      <c r="CC158" s="228"/>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8" t="s">
        <v>354</v>
      </c>
      <c r="BW159" s="228"/>
      <c r="BX159" s="228"/>
      <c r="BY159" s="228"/>
      <c r="BZ159" s="228"/>
      <c r="CA159" s="228"/>
      <c r="CB159" s="228"/>
      <c r="CC159" s="228"/>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7" t="s">
        <v>161</v>
      </c>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97" t="s">
        <v>361</v>
      </c>
      <c r="BW160" s="297"/>
      <c r="BX160" s="297"/>
      <c r="BY160" s="297"/>
      <c r="BZ160" s="297"/>
      <c r="CA160" s="297"/>
      <c r="CB160" s="297"/>
      <c r="CC160" s="297"/>
      <c r="CD160" s="298"/>
      <c r="CE160" s="298"/>
      <c r="CF160" s="298"/>
      <c r="CG160" s="298"/>
      <c r="CH160" s="298"/>
      <c r="CI160" s="298"/>
      <c r="CJ160" s="298"/>
      <c r="CK160" s="298"/>
      <c r="CL160" s="298"/>
      <c r="CM160" s="298"/>
      <c r="CN160" s="298"/>
      <c r="CO160" s="298"/>
      <c r="CP160" s="298"/>
      <c r="CQ160" s="298"/>
      <c r="CR160" s="298"/>
      <c r="CS160" s="298"/>
      <c r="CT160" s="298"/>
      <c r="CU160" s="298"/>
      <c r="CV160" s="298"/>
      <c r="CW160" s="298"/>
      <c r="CX160" s="298"/>
      <c r="CY160" s="298"/>
      <c r="CZ160" s="298"/>
      <c r="DA160" s="298"/>
      <c r="DB160" s="298"/>
      <c r="DC160" s="298"/>
      <c r="DD160" s="298"/>
      <c r="DE160" s="298"/>
      <c r="DF160" s="298"/>
      <c r="DG160" s="298"/>
      <c r="DH160" s="298"/>
      <c r="DI160" s="298"/>
      <c r="DJ160" s="298"/>
      <c r="DK160" s="298"/>
      <c r="DL160" s="298"/>
      <c r="DM160" s="298"/>
      <c r="DN160" s="298"/>
      <c r="DO160" s="298"/>
      <c r="DP160" s="298"/>
      <c r="DQ160" s="298"/>
      <c r="DR160" s="298"/>
      <c r="DS160" s="298"/>
      <c r="DT160" s="298"/>
      <c r="DU160" s="298"/>
      <c r="DV160" s="298"/>
      <c r="DW160" s="298"/>
      <c r="DX160" s="298"/>
      <c r="DY160" s="298"/>
      <c r="DZ160" s="298"/>
      <c r="EA160" s="298"/>
      <c r="EB160" s="298"/>
      <c r="EC160" s="298"/>
      <c r="ED160" s="298"/>
      <c r="EE160" s="298"/>
      <c r="EF160" s="298"/>
      <c r="EG160" s="298"/>
      <c r="EH160" s="298"/>
    </row>
    <row r="161" spans="1:138" s="23" customFormat="1" ht="34.5" customHeight="1">
      <c r="A161" s="227" t="s">
        <v>201</v>
      </c>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99" t="s">
        <v>362</v>
      </c>
      <c r="BW161" s="300"/>
      <c r="BX161" s="300"/>
      <c r="BY161" s="300"/>
      <c r="BZ161" s="300"/>
      <c r="CA161" s="300"/>
      <c r="CB161" s="300"/>
      <c r="CC161" s="301"/>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7" t="s">
        <v>315</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8" t="s">
        <v>363</v>
      </c>
      <c r="BW162" s="228"/>
      <c r="BX162" s="228"/>
      <c r="BY162" s="228"/>
      <c r="BZ162" s="228"/>
      <c r="CA162" s="228"/>
      <c r="CB162" s="228"/>
      <c r="CC162" s="228"/>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24.75" customHeight="1">
      <c r="A164" s="262" t="s">
        <v>202</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2" customFormat="1" ht="16.5" customHeight="1">
      <c r="A166" s="194" t="s">
        <v>10</v>
      </c>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200" t="s">
        <v>11</v>
      </c>
      <c r="BW166" s="200"/>
      <c r="BX166" s="200"/>
      <c r="BY166" s="200"/>
      <c r="BZ166" s="200"/>
      <c r="CA166" s="200"/>
      <c r="CB166" s="200"/>
      <c r="CC166" s="200"/>
      <c r="CD166" s="200" t="s">
        <v>149</v>
      </c>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2" customFormat="1" ht="19.5" customHeight="1">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200"/>
      <c r="BW167" s="200"/>
      <c r="BX167" s="200"/>
      <c r="BY167" s="200"/>
      <c r="BZ167" s="200"/>
      <c r="CA167" s="200"/>
      <c r="CB167" s="200"/>
      <c r="CC167" s="200"/>
      <c r="CD167" s="200" t="str">
        <f>CD150</f>
        <v>на 2021 г.</v>
      </c>
      <c r="CE167" s="200"/>
      <c r="CF167" s="200"/>
      <c r="CG167" s="200"/>
      <c r="CH167" s="200"/>
      <c r="CI167" s="200"/>
      <c r="CJ167" s="200"/>
      <c r="CK167" s="200"/>
      <c r="CL167" s="200"/>
      <c r="CM167" s="200"/>
      <c r="CN167" s="200"/>
      <c r="CO167" s="200"/>
      <c r="CP167" s="200"/>
      <c r="CQ167" s="200"/>
      <c r="CR167" s="200"/>
      <c r="CS167" s="200"/>
      <c r="CT167" s="200"/>
      <c r="CU167" s="200"/>
      <c r="CV167" s="200"/>
      <c r="CW167" s="200" t="str">
        <f>CW150</f>
        <v>на 2022г.</v>
      </c>
      <c r="CX167" s="200"/>
      <c r="CY167" s="200"/>
      <c r="CZ167" s="200"/>
      <c r="DA167" s="200"/>
      <c r="DB167" s="200"/>
      <c r="DC167" s="200"/>
      <c r="DD167" s="200"/>
      <c r="DE167" s="200"/>
      <c r="DF167" s="200"/>
      <c r="DG167" s="200"/>
      <c r="DH167" s="200"/>
      <c r="DI167" s="200"/>
      <c r="DJ167" s="200"/>
      <c r="DK167" s="200"/>
      <c r="DL167" s="200"/>
      <c r="DM167" s="200"/>
      <c r="DN167" s="200"/>
      <c r="DO167" s="200"/>
      <c r="DP167" s="200" t="str">
        <f>DP150</f>
        <v>на 2023 г.</v>
      </c>
      <c r="DQ167" s="200"/>
      <c r="DR167" s="200"/>
      <c r="DS167" s="200"/>
      <c r="DT167" s="200"/>
      <c r="DU167" s="200"/>
      <c r="DV167" s="200"/>
      <c r="DW167" s="200"/>
      <c r="DX167" s="200"/>
      <c r="DY167" s="200"/>
      <c r="DZ167" s="200"/>
      <c r="EA167" s="200"/>
      <c r="EB167" s="200"/>
      <c r="EC167" s="200"/>
      <c r="ED167" s="200"/>
      <c r="EE167" s="200"/>
      <c r="EF167" s="200"/>
      <c r="EG167" s="200"/>
      <c r="EH167" s="200"/>
    </row>
    <row r="168" spans="1:138" s="22" customFormat="1" ht="35.25" customHeight="1">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200"/>
      <c r="BW168" s="200"/>
      <c r="BX168" s="200"/>
      <c r="BY168" s="200"/>
      <c r="BZ168" s="200"/>
      <c r="CA168" s="200"/>
      <c r="CB168" s="200"/>
      <c r="CC168" s="200"/>
      <c r="CD168" s="200" t="s">
        <v>114</v>
      </c>
      <c r="CE168" s="200"/>
      <c r="CF168" s="200"/>
      <c r="CG168" s="200"/>
      <c r="CH168" s="200"/>
      <c r="CI168" s="200"/>
      <c r="CJ168" s="200"/>
      <c r="CK168" s="200"/>
      <c r="CL168" s="200"/>
      <c r="CM168" s="200"/>
      <c r="CN168" s="200"/>
      <c r="CO168" s="200"/>
      <c r="CP168" s="200"/>
      <c r="CQ168" s="200"/>
      <c r="CR168" s="200"/>
      <c r="CS168" s="200"/>
      <c r="CT168" s="200"/>
      <c r="CU168" s="200"/>
      <c r="CV168" s="200"/>
      <c r="CW168" s="200" t="s">
        <v>115</v>
      </c>
      <c r="CX168" s="200"/>
      <c r="CY168" s="200"/>
      <c r="CZ168" s="200"/>
      <c r="DA168" s="200"/>
      <c r="DB168" s="200"/>
      <c r="DC168" s="200"/>
      <c r="DD168" s="200"/>
      <c r="DE168" s="200"/>
      <c r="DF168" s="200"/>
      <c r="DG168" s="200"/>
      <c r="DH168" s="200"/>
      <c r="DI168" s="200"/>
      <c r="DJ168" s="200"/>
      <c r="DK168" s="200"/>
      <c r="DL168" s="200"/>
      <c r="DM168" s="200"/>
      <c r="DN168" s="200"/>
      <c r="DO168" s="200"/>
      <c r="DP168" s="200" t="s">
        <v>116</v>
      </c>
      <c r="DQ168" s="200"/>
      <c r="DR168" s="200"/>
      <c r="DS168" s="200"/>
      <c r="DT168" s="200"/>
      <c r="DU168" s="200"/>
      <c r="DV168" s="200"/>
      <c r="DW168" s="200"/>
      <c r="DX168" s="200"/>
      <c r="DY168" s="200"/>
      <c r="DZ168" s="200"/>
      <c r="EA168" s="200"/>
      <c r="EB168" s="200"/>
      <c r="EC168" s="200"/>
      <c r="ED168" s="200"/>
      <c r="EE168" s="200"/>
      <c r="EF168" s="200"/>
      <c r="EG168" s="200"/>
      <c r="EH168" s="200"/>
    </row>
    <row r="169" spans="1:138" s="26" customFormat="1" ht="12.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25"/>
      <c r="BI169" s="225"/>
      <c r="BJ169" s="225"/>
      <c r="BK169" s="225"/>
      <c r="BL169" s="225"/>
      <c r="BM169" s="225"/>
      <c r="BN169" s="225"/>
      <c r="BO169" s="225"/>
      <c r="BP169" s="225"/>
      <c r="BQ169" s="225"/>
      <c r="BR169" s="225"/>
      <c r="BS169" s="225"/>
      <c r="BT169" s="225"/>
      <c r="BU169" s="225"/>
      <c r="BV169" s="214">
        <v>2</v>
      </c>
      <c r="BW169" s="214"/>
      <c r="BX169" s="214"/>
      <c r="BY169" s="214"/>
      <c r="BZ169" s="214"/>
      <c r="CA169" s="214"/>
      <c r="CB169" s="214"/>
      <c r="CC169" s="214"/>
      <c r="CD169" s="214">
        <v>3</v>
      </c>
      <c r="CE169" s="214"/>
      <c r="CF169" s="214"/>
      <c r="CG169" s="214"/>
      <c r="CH169" s="214"/>
      <c r="CI169" s="214"/>
      <c r="CJ169" s="214"/>
      <c r="CK169" s="214"/>
      <c r="CL169" s="214"/>
      <c r="CM169" s="214"/>
      <c r="CN169" s="214"/>
      <c r="CO169" s="214"/>
      <c r="CP169" s="214"/>
      <c r="CQ169" s="214"/>
      <c r="CR169" s="214"/>
      <c r="CS169" s="214"/>
      <c r="CT169" s="214"/>
      <c r="CU169" s="214"/>
      <c r="CV169" s="214"/>
      <c r="CW169" s="214">
        <v>4</v>
      </c>
      <c r="CX169" s="214"/>
      <c r="CY169" s="214"/>
      <c r="CZ169" s="214"/>
      <c r="DA169" s="214"/>
      <c r="DB169" s="214"/>
      <c r="DC169" s="214"/>
      <c r="DD169" s="214"/>
      <c r="DE169" s="214"/>
      <c r="DF169" s="214"/>
      <c r="DG169" s="214"/>
      <c r="DH169" s="214"/>
      <c r="DI169" s="214"/>
      <c r="DJ169" s="214"/>
      <c r="DK169" s="214"/>
      <c r="DL169" s="214"/>
      <c r="DM169" s="214"/>
      <c r="DN169" s="214"/>
      <c r="DO169" s="214"/>
      <c r="DP169" s="214">
        <v>5</v>
      </c>
      <c r="DQ169" s="214"/>
      <c r="DR169" s="214"/>
      <c r="DS169" s="214"/>
      <c r="DT169" s="214"/>
      <c r="DU169" s="214"/>
      <c r="DV169" s="214"/>
      <c r="DW169" s="214"/>
      <c r="DX169" s="214"/>
      <c r="DY169" s="214"/>
      <c r="DZ169" s="214"/>
      <c r="EA169" s="214"/>
      <c r="EB169" s="214"/>
      <c r="EC169" s="214"/>
      <c r="ED169" s="214"/>
      <c r="EE169" s="214"/>
      <c r="EF169" s="214"/>
      <c r="EG169" s="214"/>
      <c r="EH169" s="214"/>
    </row>
    <row r="170" spans="1:138" s="23" customFormat="1" ht="30.75" customHeight="1">
      <c r="A170" s="227" t="s">
        <v>150</v>
      </c>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c r="BT170" s="227"/>
      <c r="BU170" s="227"/>
      <c r="BV170" s="297" t="s">
        <v>349</v>
      </c>
      <c r="BW170" s="297"/>
      <c r="BX170" s="297"/>
      <c r="BY170" s="297"/>
      <c r="BZ170" s="297"/>
      <c r="CA170" s="297"/>
      <c r="CB170" s="297"/>
      <c r="CC170" s="297"/>
      <c r="CD170" s="296"/>
      <c r="CE170" s="296"/>
      <c r="CF170" s="296"/>
      <c r="CG170" s="296"/>
      <c r="CH170" s="296"/>
      <c r="CI170" s="296"/>
      <c r="CJ170" s="296"/>
      <c r="CK170" s="296"/>
      <c r="CL170" s="296"/>
      <c r="CM170" s="296"/>
      <c r="CN170" s="296"/>
      <c r="CO170" s="296"/>
      <c r="CP170" s="296"/>
      <c r="CQ170" s="296"/>
      <c r="CR170" s="296"/>
      <c r="CS170" s="296"/>
      <c r="CT170" s="296"/>
      <c r="CU170" s="296"/>
      <c r="CV170" s="296"/>
      <c r="CW170" s="298"/>
      <c r="CX170" s="298"/>
      <c r="CY170" s="298"/>
      <c r="CZ170" s="298"/>
      <c r="DA170" s="298"/>
      <c r="DB170" s="298"/>
      <c r="DC170" s="298"/>
      <c r="DD170" s="298"/>
      <c r="DE170" s="298"/>
      <c r="DF170" s="298"/>
      <c r="DG170" s="298"/>
      <c r="DH170" s="298"/>
      <c r="DI170" s="298"/>
      <c r="DJ170" s="298"/>
      <c r="DK170" s="298"/>
      <c r="DL170" s="298"/>
      <c r="DM170" s="298"/>
      <c r="DN170" s="298"/>
      <c r="DO170" s="298"/>
      <c r="DP170" s="296"/>
      <c r="DQ170" s="296"/>
      <c r="DR170" s="296"/>
      <c r="DS170" s="296"/>
      <c r="DT170" s="296"/>
      <c r="DU170" s="296"/>
      <c r="DV170" s="296"/>
      <c r="DW170" s="296"/>
      <c r="DX170" s="296"/>
      <c r="DY170" s="296"/>
      <c r="DZ170" s="296"/>
      <c r="EA170" s="296"/>
      <c r="EB170" s="296"/>
      <c r="EC170" s="296"/>
      <c r="ED170" s="296"/>
      <c r="EE170" s="296"/>
      <c r="EF170" s="296"/>
      <c r="EG170" s="296"/>
      <c r="EH170" s="296"/>
    </row>
    <row r="171" spans="1:138" s="23" customFormat="1" ht="36" customHeight="1">
      <c r="A171" s="227" t="s">
        <v>151</v>
      </c>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8" t="s">
        <v>350</v>
      </c>
      <c r="BW171" s="228"/>
      <c r="BX171" s="228"/>
      <c r="BY171" s="228"/>
      <c r="BZ171" s="228"/>
      <c r="CA171" s="228"/>
      <c r="CB171" s="228"/>
      <c r="CC171" s="228"/>
      <c r="CD171" s="295"/>
      <c r="CE171" s="295"/>
      <c r="CF171" s="295"/>
      <c r="CG171" s="295"/>
      <c r="CH171" s="295"/>
      <c r="CI171" s="295"/>
      <c r="CJ171" s="295"/>
      <c r="CK171" s="295"/>
      <c r="CL171" s="295"/>
      <c r="CM171" s="295"/>
      <c r="CN171" s="295"/>
      <c r="CO171" s="295"/>
      <c r="CP171" s="295"/>
      <c r="CQ171" s="295"/>
      <c r="CR171" s="295"/>
      <c r="CS171" s="295"/>
      <c r="CT171" s="295"/>
      <c r="CU171" s="295"/>
      <c r="CV171" s="295"/>
      <c r="CW171" s="295"/>
      <c r="CX171" s="295"/>
      <c r="CY171" s="295"/>
      <c r="CZ171" s="295"/>
      <c r="DA171" s="295"/>
      <c r="DB171" s="295"/>
      <c r="DC171" s="295"/>
      <c r="DD171" s="295"/>
      <c r="DE171" s="295"/>
      <c r="DF171" s="295"/>
      <c r="DG171" s="295"/>
      <c r="DH171" s="295"/>
      <c r="DI171" s="295"/>
      <c r="DJ171" s="295"/>
      <c r="DK171" s="295"/>
      <c r="DL171" s="295"/>
      <c r="DM171" s="295"/>
      <c r="DN171" s="295"/>
      <c r="DO171" s="295"/>
      <c r="DP171" s="295"/>
      <c r="DQ171" s="295"/>
      <c r="DR171" s="295"/>
      <c r="DS171" s="295"/>
      <c r="DT171" s="295"/>
      <c r="DU171" s="295"/>
      <c r="DV171" s="295"/>
      <c r="DW171" s="295"/>
      <c r="DX171" s="295"/>
      <c r="DY171" s="295"/>
      <c r="DZ171" s="295"/>
      <c r="EA171" s="295"/>
      <c r="EB171" s="295"/>
      <c r="EC171" s="295"/>
      <c r="ED171" s="295"/>
      <c r="EE171" s="295"/>
      <c r="EF171" s="295"/>
      <c r="EG171" s="295"/>
      <c r="EH171" s="295"/>
    </row>
    <row r="172" spans="1:138" s="23" customFormat="1" ht="17.2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8" t="s">
        <v>351</v>
      </c>
      <c r="BW172" s="294"/>
      <c r="BX172" s="294"/>
      <c r="BY172" s="294"/>
      <c r="BZ172" s="294"/>
      <c r="CA172" s="294"/>
      <c r="CB172" s="294"/>
      <c r="CC172" s="294"/>
      <c r="CD172" s="295"/>
      <c r="CE172" s="295"/>
      <c r="CF172" s="295"/>
      <c r="CG172" s="295"/>
      <c r="CH172" s="295"/>
      <c r="CI172" s="295"/>
      <c r="CJ172" s="295"/>
      <c r="CK172" s="295"/>
      <c r="CL172" s="295"/>
      <c r="CM172" s="295"/>
      <c r="CN172" s="295"/>
      <c r="CO172" s="295"/>
      <c r="CP172" s="295"/>
      <c r="CQ172" s="295"/>
      <c r="CR172" s="295"/>
      <c r="CS172" s="295"/>
      <c r="CT172" s="295"/>
      <c r="CU172" s="295"/>
      <c r="CV172" s="295"/>
      <c r="CW172" s="295"/>
      <c r="CX172" s="295"/>
      <c r="CY172" s="295"/>
      <c r="CZ172" s="295"/>
      <c r="DA172" s="295"/>
      <c r="DB172" s="295"/>
      <c r="DC172" s="295"/>
      <c r="DD172" s="295"/>
      <c r="DE172" s="295"/>
      <c r="DF172" s="295"/>
      <c r="DG172" s="295"/>
      <c r="DH172" s="295"/>
      <c r="DI172" s="295"/>
      <c r="DJ172" s="295"/>
      <c r="DK172" s="295"/>
      <c r="DL172" s="295"/>
      <c r="DM172" s="295"/>
      <c r="DN172" s="295"/>
      <c r="DO172" s="295"/>
      <c r="DP172" s="295"/>
      <c r="DQ172" s="295"/>
      <c r="DR172" s="295"/>
      <c r="DS172" s="295"/>
      <c r="DT172" s="295"/>
      <c r="DU172" s="295"/>
      <c r="DV172" s="295"/>
      <c r="DW172" s="295"/>
      <c r="DX172" s="295"/>
      <c r="DY172" s="295"/>
      <c r="DZ172" s="295"/>
      <c r="EA172" s="295"/>
      <c r="EB172" s="295"/>
      <c r="EC172" s="295"/>
      <c r="ED172" s="295"/>
      <c r="EE172" s="295"/>
      <c r="EF172" s="295"/>
      <c r="EG172" s="295"/>
      <c r="EH172" s="295"/>
    </row>
    <row r="173" spans="1:138" s="23" customFormat="1" ht="15.75" customHeight="1">
      <c r="A173" s="265" t="s">
        <v>23</v>
      </c>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2"/>
      <c r="BQ173" s="302"/>
      <c r="BR173" s="302"/>
      <c r="BS173" s="302"/>
      <c r="BT173" s="302"/>
      <c r="BU173" s="303"/>
      <c r="BV173" s="277" t="s">
        <v>352</v>
      </c>
      <c r="BW173" s="278"/>
      <c r="BX173" s="278"/>
      <c r="BY173" s="278"/>
      <c r="BZ173" s="278"/>
      <c r="CA173" s="278"/>
      <c r="CB173" s="278"/>
      <c r="CC173" s="279"/>
      <c r="CD173" s="295"/>
      <c r="CE173" s="295"/>
      <c r="CF173" s="295"/>
      <c r="CG173" s="295"/>
      <c r="CH173" s="295"/>
      <c r="CI173" s="295"/>
      <c r="CJ173" s="295"/>
      <c r="CK173" s="295"/>
      <c r="CL173" s="295"/>
      <c r="CM173" s="295"/>
      <c r="CN173" s="295"/>
      <c r="CO173" s="295"/>
      <c r="CP173" s="295"/>
      <c r="CQ173" s="295"/>
      <c r="CR173" s="295"/>
      <c r="CS173" s="295"/>
      <c r="CT173" s="295"/>
      <c r="CU173" s="295"/>
      <c r="CV173" s="295"/>
      <c r="CW173" s="295"/>
      <c r="CX173" s="295"/>
      <c r="CY173" s="295"/>
      <c r="CZ173" s="295"/>
      <c r="DA173" s="295"/>
      <c r="DB173" s="295"/>
      <c r="DC173" s="295"/>
      <c r="DD173" s="295"/>
      <c r="DE173" s="295"/>
      <c r="DF173" s="295"/>
      <c r="DG173" s="295"/>
      <c r="DH173" s="295"/>
      <c r="DI173" s="295"/>
      <c r="DJ173" s="295"/>
      <c r="DK173" s="295"/>
      <c r="DL173" s="295"/>
      <c r="DM173" s="295"/>
      <c r="DN173" s="295"/>
      <c r="DO173" s="295"/>
      <c r="DP173" s="295"/>
      <c r="DQ173" s="295"/>
      <c r="DR173" s="295"/>
      <c r="DS173" s="295"/>
      <c r="DT173" s="295"/>
      <c r="DU173" s="295"/>
      <c r="DV173" s="295"/>
      <c r="DW173" s="295"/>
      <c r="DX173" s="295"/>
      <c r="DY173" s="295"/>
      <c r="DZ173" s="295"/>
      <c r="EA173" s="295"/>
      <c r="EB173" s="295"/>
      <c r="EC173" s="295"/>
      <c r="ED173" s="295"/>
      <c r="EE173" s="295"/>
      <c r="EF173" s="295"/>
      <c r="EG173" s="295"/>
      <c r="EH173" s="295"/>
    </row>
    <row r="174" spans="1:138" s="23" customFormat="1" ht="17.25" customHeight="1">
      <c r="A174" s="240" t="s">
        <v>33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2"/>
      <c r="BV174" s="280"/>
      <c r="BW174" s="280"/>
      <c r="BX174" s="280"/>
      <c r="BY174" s="280"/>
      <c r="BZ174" s="280"/>
      <c r="CA174" s="280"/>
      <c r="CB174" s="280"/>
      <c r="CC174" s="281"/>
      <c r="CD174" s="295"/>
      <c r="CE174" s="295"/>
      <c r="CF174" s="295"/>
      <c r="CG174" s="295"/>
      <c r="CH174" s="295"/>
      <c r="CI174" s="295"/>
      <c r="CJ174" s="295"/>
      <c r="CK174" s="295"/>
      <c r="CL174" s="295"/>
      <c r="CM174" s="295"/>
      <c r="CN174" s="295"/>
      <c r="CO174" s="295"/>
      <c r="CP174" s="295"/>
      <c r="CQ174" s="295"/>
      <c r="CR174" s="295"/>
      <c r="CS174" s="295"/>
      <c r="CT174" s="295"/>
      <c r="CU174" s="295"/>
      <c r="CV174" s="295"/>
      <c r="CW174" s="295"/>
      <c r="CX174" s="295"/>
      <c r="CY174" s="295"/>
      <c r="CZ174" s="295"/>
      <c r="DA174" s="295"/>
      <c r="DB174" s="295"/>
      <c r="DC174" s="295"/>
      <c r="DD174" s="295"/>
      <c r="DE174" s="295"/>
      <c r="DF174" s="295"/>
      <c r="DG174" s="295"/>
      <c r="DH174" s="295"/>
      <c r="DI174" s="295"/>
      <c r="DJ174" s="295"/>
      <c r="DK174" s="295"/>
      <c r="DL174" s="295"/>
      <c r="DM174" s="295"/>
      <c r="DN174" s="295"/>
      <c r="DO174" s="295"/>
      <c r="DP174" s="295"/>
      <c r="DQ174" s="295"/>
      <c r="DR174" s="295"/>
      <c r="DS174" s="295"/>
      <c r="DT174" s="295"/>
      <c r="DU174" s="295"/>
      <c r="DV174" s="295"/>
      <c r="DW174" s="295"/>
      <c r="DX174" s="295"/>
      <c r="DY174" s="295"/>
      <c r="DZ174" s="295"/>
      <c r="EA174" s="295"/>
      <c r="EB174" s="295"/>
      <c r="EC174" s="295"/>
      <c r="ED174" s="295"/>
      <c r="EE174" s="295"/>
      <c r="EF174" s="295"/>
      <c r="EG174" s="295"/>
      <c r="EH174" s="295"/>
    </row>
    <row r="175" spans="1:138" s="23" customFormat="1" ht="17.25" customHeight="1">
      <c r="A175" s="227" t="s">
        <v>34</v>
      </c>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8" t="s">
        <v>353</v>
      </c>
      <c r="BW175" s="228"/>
      <c r="BX175" s="228"/>
      <c r="BY175" s="228"/>
      <c r="BZ175" s="228"/>
      <c r="CA175" s="228"/>
      <c r="CB175" s="228"/>
      <c r="CC175" s="228"/>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7" t="s">
        <v>161</v>
      </c>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8" t="s">
        <v>361</v>
      </c>
      <c r="BW176" s="228"/>
      <c r="BX176" s="228"/>
      <c r="BY176" s="228"/>
      <c r="BZ176" s="228"/>
      <c r="CA176" s="228"/>
      <c r="CB176" s="228"/>
      <c r="CC176" s="228"/>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7" t="s">
        <v>162</v>
      </c>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97" t="s">
        <v>362</v>
      </c>
      <c r="BW177" s="297"/>
      <c r="BX177" s="297"/>
      <c r="BY177" s="297"/>
      <c r="BZ177" s="297"/>
      <c r="CA177" s="297"/>
      <c r="CB177" s="297"/>
      <c r="CC177" s="297"/>
      <c r="CD177" s="298"/>
      <c r="CE177" s="298"/>
      <c r="CF177" s="298"/>
      <c r="CG177" s="298"/>
      <c r="CH177" s="298"/>
      <c r="CI177" s="298"/>
      <c r="CJ177" s="298"/>
      <c r="CK177" s="298"/>
      <c r="CL177" s="298"/>
      <c r="CM177" s="298"/>
      <c r="CN177" s="298"/>
      <c r="CO177" s="298"/>
      <c r="CP177" s="298"/>
      <c r="CQ177" s="298"/>
      <c r="CR177" s="298"/>
      <c r="CS177" s="298"/>
      <c r="CT177" s="298"/>
      <c r="CU177" s="298"/>
      <c r="CV177" s="298"/>
      <c r="CW177" s="298"/>
      <c r="CX177" s="298"/>
      <c r="CY177" s="298"/>
      <c r="CZ177" s="298"/>
      <c r="DA177" s="298"/>
      <c r="DB177" s="298"/>
      <c r="DC177" s="298"/>
      <c r="DD177" s="298"/>
      <c r="DE177" s="298"/>
      <c r="DF177" s="298"/>
      <c r="DG177" s="298"/>
      <c r="DH177" s="298"/>
      <c r="DI177" s="298"/>
      <c r="DJ177" s="298"/>
      <c r="DK177" s="298"/>
      <c r="DL177" s="298"/>
      <c r="DM177" s="298"/>
      <c r="DN177" s="298"/>
      <c r="DO177" s="298"/>
      <c r="DP177" s="298"/>
      <c r="DQ177" s="298"/>
      <c r="DR177" s="298"/>
      <c r="DS177" s="298"/>
      <c r="DT177" s="298"/>
      <c r="DU177" s="298"/>
      <c r="DV177" s="298"/>
      <c r="DW177" s="298"/>
      <c r="DX177" s="298"/>
      <c r="DY177" s="298"/>
      <c r="DZ177" s="298"/>
      <c r="EA177" s="298"/>
      <c r="EB177" s="298"/>
      <c r="EC177" s="298"/>
      <c r="ED177" s="298"/>
      <c r="EE177" s="298"/>
      <c r="EF177" s="298"/>
      <c r="EG177" s="298"/>
      <c r="EH177" s="298"/>
    </row>
    <row r="178" spans="1:138" s="23" customFormat="1" ht="34.5" customHeight="1">
      <c r="A178" s="261" t="s">
        <v>339</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99" t="s">
        <v>363</v>
      </c>
      <c r="BW178" s="300"/>
      <c r="BX178" s="300"/>
      <c r="BY178" s="300"/>
      <c r="BZ178" s="300"/>
      <c r="CA178" s="300"/>
      <c r="CB178" s="300"/>
      <c r="CC178" s="301"/>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row>
    <row r="180" spans="1:138" s="23" customFormat="1" ht="20.25" customHeight="1">
      <c r="A180" s="262" t="s">
        <v>204</v>
      </c>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c r="CW180" s="262"/>
      <c r="CX180" s="262"/>
      <c r="CY180" s="262"/>
      <c r="CZ180" s="262"/>
      <c r="DA180" s="262"/>
      <c r="DB180" s="262"/>
      <c r="DC180" s="262"/>
      <c r="DD180" s="262"/>
      <c r="DE180" s="262"/>
      <c r="DF180" s="262"/>
      <c r="DG180" s="262"/>
      <c r="DH180" s="262"/>
      <c r="DI180" s="262"/>
      <c r="DJ180" s="262"/>
      <c r="DK180" s="262"/>
      <c r="DL180" s="262"/>
      <c r="DM180" s="262"/>
      <c r="DN180" s="262"/>
      <c r="DO180" s="262"/>
      <c r="DP180" s="262"/>
      <c r="DQ180" s="262"/>
      <c r="DR180" s="262"/>
      <c r="DS180" s="262"/>
      <c r="DT180" s="262"/>
      <c r="DU180" s="262"/>
      <c r="DV180" s="262"/>
      <c r="DW180" s="262"/>
      <c r="DX180" s="262"/>
      <c r="DY180" s="262"/>
      <c r="DZ180" s="262"/>
      <c r="EA180" s="262"/>
      <c r="EB180" s="262"/>
      <c r="EC180" s="262"/>
      <c r="ED180" s="262"/>
      <c r="EE180" s="262"/>
      <c r="EF180" s="262"/>
      <c r="EG180" s="262"/>
      <c r="EH180" s="262"/>
    </row>
    <row r="181" spans="1:138" s="23" customFormat="1" ht="24" customHeight="1">
      <c r="A181" s="262" t="s">
        <v>205</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c r="CW181" s="262"/>
      <c r="CX181" s="262"/>
      <c r="CY181" s="262"/>
      <c r="CZ181" s="262"/>
      <c r="DA181" s="262"/>
      <c r="DB181" s="262"/>
      <c r="DC181" s="262"/>
      <c r="DD181" s="262"/>
      <c r="DE181" s="262"/>
      <c r="DF181" s="262"/>
      <c r="DG181" s="262"/>
      <c r="DH181" s="262"/>
      <c r="DI181" s="262"/>
      <c r="DJ181" s="262"/>
      <c r="DK181" s="262"/>
      <c r="DL181" s="262"/>
      <c r="DM181" s="262"/>
      <c r="DN181" s="262"/>
      <c r="DO181" s="262"/>
      <c r="DP181" s="262"/>
      <c r="DQ181" s="262"/>
      <c r="DR181" s="262"/>
      <c r="DS181" s="262"/>
      <c r="DT181" s="262"/>
      <c r="DU181" s="262"/>
      <c r="DV181" s="262"/>
      <c r="DW181" s="262"/>
      <c r="DX181" s="262"/>
      <c r="DY181" s="262"/>
      <c r="DZ181" s="262"/>
      <c r="EA181" s="262"/>
      <c r="EB181" s="262"/>
      <c r="EC181" s="262"/>
      <c r="ED181" s="262"/>
      <c r="EE181" s="262"/>
      <c r="EF181" s="262"/>
      <c r="EG181" s="262"/>
      <c r="EH181" s="262"/>
    </row>
    <row r="182" spans="1:138" s="23" customFormat="1" ht="15.7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row>
    <row r="183" spans="1:138" s="22" customFormat="1" ht="16.5" customHeight="1">
      <c r="A183" s="194" t="s">
        <v>10</v>
      </c>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200" t="s">
        <v>11</v>
      </c>
      <c r="BW183" s="200"/>
      <c r="BX183" s="200"/>
      <c r="BY183" s="200"/>
      <c r="BZ183" s="200"/>
      <c r="CA183" s="200"/>
      <c r="CB183" s="200"/>
      <c r="CC183" s="200"/>
      <c r="CD183" s="200" t="s">
        <v>149</v>
      </c>
      <c r="CE183" s="200"/>
      <c r="CF183" s="200"/>
      <c r="CG183" s="200"/>
      <c r="CH183" s="200"/>
      <c r="CI183" s="200"/>
      <c r="CJ183" s="200"/>
      <c r="CK183" s="200"/>
      <c r="CL183" s="200"/>
      <c r="CM183" s="200"/>
      <c r="CN183" s="200"/>
      <c r="CO183" s="200"/>
      <c r="CP183" s="200"/>
      <c r="CQ183" s="200"/>
      <c r="CR183" s="200"/>
      <c r="CS183" s="200"/>
      <c r="CT183" s="200"/>
      <c r="CU183" s="200"/>
      <c r="CV183" s="200"/>
      <c r="CW183" s="200"/>
      <c r="CX183" s="200"/>
      <c r="CY183" s="200"/>
      <c r="CZ183" s="200"/>
      <c r="DA183" s="200"/>
      <c r="DB183" s="200"/>
      <c r="DC183" s="200"/>
      <c r="DD183" s="200"/>
      <c r="DE183" s="200"/>
      <c r="DF183" s="200"/>
      <c r="DG183" s="200"/>
      <c r="DH183" s="200"/>
      <c r="DI183" s="200"/>
      <c r="DJ183" s="200"/>
      <c r="DK183" s="200"/>
      <c r="DL183" s="200"/>
      <c r="DM183" s="200"/>
      <c r="DN183" s="200"/>
      <c r="DO183" s="200"/>
      <c r="DP183" s="200"/>
      <c r="DQ183" s="200"/>
      <c r="DR183" s="200"/>
      <c r="DS183" s="200"/>
      <c r="DT183" s="200"/>
      <c r="DU183" s="200"/>
      <c r="DV183" s="200"/>
      <c r="DW183" s="200"/>
      <c r="DX183" s="200"/>
      <c r="DY183" s="200"/>
      <c r="DZ183" s="200"/>
      <c r="EA183" s="200"/>
      <c r="EB183" s="200"/>
      <c r="EC183" s="200"/>
      <c r="ED183" s="200"/>
      <c r="EE183" s="200"/>
      <c r="EF183" s="200"/>
      <c r="EG183" s="200"/>
      <c r="EH183" s="200"/>
    </row>
    <row r="184" spans="1:138" s="22" customFormat="1" ht="15">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200"/>
      <c r="BW184" s="200"/>
      <c r="BX184" s="200"/>
      <c r="BY184" s="200"/>
      <c r="BZ184" s="200"/>
      <c r="CA184" s="200"/>
      <c r="CB184" s="200"/>
      <c r="CC184" s="200"/>
      <c r="CD184" s="200" t="str">
        <f>CD167</f>
        <v>на 2021 г.</v>
      </c>
      <c r="CE184" s="200"/>
      <c r="CF184" s="200"/>
      <c r="CG184" s="200"/>
      <c r="CH184" s="200"/>
      <c r="CI184" s="200"/>
      <c r="CJ184" s="200"/>
      <c r="CK184" s="200"/>
      <c r="CL184" s="200"/>
      <c r="CM184" s="200"/>
      <c r="CN184" s="200"/>
      <c r="CO184" s="200"/>
      <c r="CP184" s="200"/>
      <c r="CQ184" s="200"/>
      <c r="CR184" s="200"/>
      <c r="CS184" s="200"/>
      <c r="CT184" s="200"/>
      <c r="CU184" s="200"/>
      <c r="CV184" s="200"/>
      <c r="CW184" s="200" t="str">
        <f>CW167</f>
        <v>на 2022г.</v>
      </c>
      <c r="CX184" s="200"/>
      <c r="CY184" s="200"/>
      <c r="CZ184" s="200"/>
      <c r="DA184" s="200"/>
      <c r="DB184" s="200"/>
      <c r="DC184" s="200"/>
      <c r="DD184" s="200"/>
      <c r="DE184" s="200"/>
      <c r="DF184" s="200"/>
      <c r="DG184" s="200"/>
      <c r="DH184" s="200"/>
      <c r="DI184" s="200"/>
      <c r="DJ184" s="200"/>
      <c r="DK184" s="200"/>
      <c r="DL184" s="200"/>
      <c r="DM184" s="200"/>
      <c r="DN184" s="200"/>
      <c r="DO184" s="200"/>
      <c r="DP184" s="200" t="str">
        <f>DP167</f>
        <v>на 2023 г.</v>
      </c>
      <c r="DQ184" s="200"/>
      <c r="DR184" s="200"/>
      <c r="DS184" s="200"/>
      <c r="DT184" s="200"/>
      <c r="DU184" s="200"/>
      <c r="DV184" s="200"/>
      <c r="DW184" s="200"/>
      <c r="DX184" s="200"/>
      <c r="DY184" s="200"/>
      <c r="DZ184" s="200"/>
      <c r="EA184" s="200"/>
      <c r="EB184" s="200"/>
      <c r="EC184" s="200"/>
      <c r="ED184" s="200"/>
      <c r="EE184" s="200"/>
      <c r="EF184" s="200"/>
      <c r="EG184" s="200"/>
      <c r="EH184" s="200"/>
    </row>
    <row r="185" spans="1:138" s="22" customFormat="1" ht="15">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200"/>
      <c r="BW185" s="200"/>
      <c r="BX185" s="200"/>
      <c r="BY185" s="200"/>
      <c r="BZ185" s="200"/>
      <c r="CA185" s="200"/>
      <c r="CB185" s="200"/>
      <c r="CC185" s="200"/>
      <c r="CD185" s="200" t="s">
        <v>114</v>
      </c>
      <c r="CE185" s="200"/>
      <c r="CF185" s="200"/>
      <c r="CG185" s="200"/>
      <c r="CH185" s="200"/>
      <c r="CI185" s="200"/>
      <c r="CJ185" s="200"/>
      <c r="CK185" s="200"/>
      <c r="CL185" s="200"/>
      <c r="CM185" s="200"/>
      <c r="CN185" s="200"/>
      <c r="CO185" s="200"/>
      <c r="CP185" s="200"/>
      <c r="CQ185" s="200"/>
      <c r="CR185" s="200"/>
      <c r="CS185" s="200"/>
      <c r="CT185" s="200"/>
      <c r="CU185" s="200"/>
      <c r="CV185" s="200"/>
      <c r="CW185" s="200" t="s">
        <v>115</v>
      </c>
      <c r="CX185" s="200"/>
      <c r="CY185" s="200"/>
      <c r="CZ185" s="200"/>
      <c r="DA185" s="200"/>
      <c r="DB185" s="200"/>
      <c r="DC185" s="200"/>
      <c r="DD185" s="200"/>
      <c r="DE185" s="200"/>
      <c r="DF185" s="200"/>
      <c r="DG185" s="200"/>
      <c r="DH185" s="200"/>
      <c r="DI185" s="200"/>
      <c r="DJ185" s="200"/>
      <c r="DK185" s="200"/>
      <c r="DL185" s="200"/>
      <c r="DM185" s="200"/>
      <c r="DN185" s="200"/>
      <c r="DO185" s="200"/>
      <c r="DP185" s="200" t="s">
        <v>116</v>
      </c>
      <c r="DQ185" s="200"/>
      <c r="DR185" s="200"/>
      <c r="DS185" s="200"/>
      <c r="DT185" s="200"/>
      <c r="DU185" s="200"/>
      <c r="DV185" s="200"/>
      <c r="DW185" s="200"/>
      <c r="DX185" s="200"/>
      <c r="DY185" s="200"/>
      <c r="DZ185" s="200"/>
      <c r="EA185" s="200"/>
      <c r="EB185" s="200"/>
      <c r="EC185" s="200"/>
      <c r="ED185" s="200"/>
      <c r="EE185" s="200"/>
      <c r="EF185" s="200"/>
      <c r="EG185" s="200"/>
      <c r="EH185" s="200"/>
    </row>
    <row r="186" spans="1:138" s="26" customFormat="1" ht="12.75">
      <c r="A186" s="225">
        <v>1</v>
      </c>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225"/>
      <c r="BB186" s="225"/>
      <c r="BC186" s="225"/>
      <c r="BD186" s="225"/>
      <c r="BE186" s="225"/>
      <c r="BF186" s="225"/>
      <c r="BG186" s="225"/>
      <c r="BH186" s="225"/>
      <c r="BI186" s="225"/>
      <c r="BJ186" s="225"/>
      <c r="BK186" s="225"/>
      <c r="BL186" s="225"/>
      <c r="BM186" s="225"/>
      <c r="BN186" s="225"/>
      <c r="BO186" s="225"/>
      <c r="BP186" s="225"/>
      <c r="BQ186" s="225"/>
      <c r="BR186" s="225"/>
      <c r="BS186" s="225"/>
      <c r="BT186" s="225"/>
      <c r="BU186" s="225"/>
      <c r="BV186" s="214">
        <v>2</v>
      </c>
      <c r="BW186" s="214"/>
      <c r="BX186" s="214"/>
      <c r="BY186" s="214"/>
      <c r="BZ186" s="214"/>
      <c r="CA186" s="214"/>
      <c r="CB186" s="214"/>
      <c r="CC186" s="214"/>
      <c r="CD186" s="214">
        <v>3</v>
      </c>
      <c r="CE186" s="214"/>
      <c r="CF186" s="214"/>
      <c r="CG186" s="214"/>
      <c r="CH186" s="214"/>
      <c r="CI186" s="214"/>
      <c r="CJ186" s="214"/>
      <c r="CK186" s="214"/>
      <c r="CL186" s="214"/>
      <c r="CM186" s="214"/>
      <c r="CN186" s="214"/>
      <c r="CO186" s="214"/>
      <c r="CP186" s="214"/>
      <c r="CQ186" s="214"/>
      <c r="CR186" s="214"/>
      <c r="CS186" s="214"/>
      <c r="CT186" s="214"/>
      <c r="CU186" s="214"/>
      <c r="CV186" s="214"/>
      <c r="CW186" s="214">
        <v>4</v>
      </c>
      <c r="CX186" s="214"/>
      <c r="CY186" s="214"/>
      <c r="CZ186" s="214"/>
      <c r="DA186" s="214"/>
      <c r="DB186" s="214"/>
      <c r="DC186" s="214"/>
      <c r="DD186" s="214"/>
      <c r="DE186" s="214"/>
      <c r="DF186" s="214"/>
      <c r="DG186" s="214"/>
      <c r="DH186" s="214"/>
      <c r="DI186" s="214"/>
      <c r="DJ186" s="214"/>
      <c r="DK186" s="214"/>
      <c r="DL186" s="214"/>
      <c r="DM186" s="214"/>
      <c r="DN186" s="214"/>
      <c r="DO186" s="214"/>
      <c r="DP186" s="214">
        <v>5</v>
      </c>
      <c r="DQ186" s="214"/>
      <c r="DR186" s="214"/>
      <c r="DS186" s="214"/>
      <c r="DT186" s="214"/>
      <c r="DU186" s="214"/>
      <c r="DV186" s="214"/>
      <c r="DW186" s="214"/>
      <c r="DX186" s="214"/>
      <c r="DY186" s="214"/>
      <c r="DZ186" s="214"/>
      <c r="EA186" s="214"/>
      <c r="EB186" s="214"/>
      <c r="EC186" s="214"/>
      <c r="ED186" s="214"/>
      <c r="EE186" s="214"/>
      <c r="EF186" s="214"/>
      <c r="EG186" s="214"/>
      <c r="EH186" s="214"/>
    </row>
    <row r="187" spans="1:138" s="23" customFormat="1" ht="33" customHeight="1">
      <c r="A187" s="227" t="s">
        <v>150</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7"/>
      <c r="AY187" s="227"/>
      <c r="AZ187" s="227"/>
      <c r="BA187" s="227"/>
      <c r="BB187" s="227"/>
      <c r="BC187" s="227"/>
      <c r="BD187" s="227"/>
      <c r="BE187" s="227"/>
      <c r="BF187" s="227"/>
      <c r="BG187" s="227"/>
      <c r="BH187" s="227"/>
      <c r="BI187" s="227"/>
      <c r="BJ187" s="227"/>
      <c r="BK187" s="227"/>
      <c r="BL187" s="227"/>
      <c r="BM187" s="227"/>
      <c r="BN187" s="227"/>
      <c r="BO187" s="227"/>
      <c r="BP187" s="227"/>
      <c r="BQ187" s="227"/>
      <c r="BR187" s="227"/>
      <c r="BS187" s="227"/>
      <c r="BT187" s="227"/>
      <c r="BU187" s="227"/>
      <c r="BV187" s="297" t="s">
        <v>349</v>
      </c>
      <c r="BW187" s="297"/>
      <c r="BX187" s="297"/>
      <c r="BY187" s="297"/>
      <c r="BZ187" s="297"/>
      <c r="CA187" s="297"/>
      <c r="CB187" s="297"/>
      <c r="CC187" s="297"/>
      <c r="CD187" s="296"/>
      <c r="CE187" s="296"/>
      <c r="CF187" s="296"/>
      <c r="CG187" s="296"/>
      <c r="CH187" s="296"/>
      <c r="CI187" s="296"/>
      <c r="CJ187" s="296"/>
      <c r="CK187" s="296"/>
      <c r="CL187" s="296"/>
      <c r="CM187" s="296"/>
      <c r="CN187" s="296"/>
      <c r="CO187" s="296"/>
      <c r="CP187" s="296"/>
      <c r="CQ187" s="296"/>
      <c r="CR187" s="296"/>
      <c r="CS187" s="296"/>
      <c r="CT187" s="296"/>
      <c r="CU187" s="296"/>
      <c r="CV187" s="296"/>
      <c r="CW187" s="298"/>
      <c r="CX187" s="298"/>
      <c r="CY187" s="298"/>
      <c r="CZ187" s="298"/>
      <c r="DA187" s="298"/>
      <c r="DB187" s="298"/>
      <c r="DC187" s="298"/>
      <c r="DD187" s="298"/>
      <c r="DE187" s="298"/>
      <c r="DF187" s="298"/>
      <c r="DG187" s="298"/>
      <c r="DH187" s="298"/>
      <c r="DI187" s="298"/>
      <c r="DJ187" s="298"/>
      <c r="DK187" s="298"/>
      <c r="DL187" s="298"/>
      <c r="DM187" s="298"/>
      <c r="DN187" s="298"/>
      <c r="DO187" s="298"/>
      <c r="DP187" s="296"/>
      <c r="DQ187" s="296"/>
      <c r="DR187" s="296"/>
      <c r="DS187" s="296"/>
      <c r="DT187" s="296"/>
      <c r="DU187" s="296"/>
      <c r="DV187" s="296"/>
      <c r="DW187" s="296"/>
      <c r="DX187" s="296"/>
      <c r="DY187" s="296"/>
      <c r="DZ187" s="296"/>
      <c r="EA187" s="296"/>
      <c r="EB187" s="296"/>
      <c r="EC187" s="296"/>
      <c r="ED187" s="296"/>
      <c r="EE187" s="296"/>
      <c r="EF187" s="296"/>
      <c r="EG187" s="296"/>
      <c r="EH187" s="296"/>
    </row>
    <row r="188" spans="1:138" s="23" customFormat="1" ht="35.25" customHeight="1">
      <c r="A188" s="227" t="s">
        <v>151</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350</v>
      </c>
      <c r="BW188" s="228"/>
      <c r="BX188" s="228"/>
      <c r="BY188" s="228"/>
      <c r="BZ188" s="228"/>
      <c r="CA188" s="228"/>
      <c r="CB188" s="228"/>
      <c r="CC188" s="228"/>
      <c r="CD188" s="295"/>
      <c r="CE188" s="295"/>
      <c r="CF188" s="295"/>
      <c r="CG188" s="295"/>
      <c r="CH188" s="295"/>
      <c r="CI188" s="295"/>
      <c r="CJ188" s="295"/>
      <c r="CK188" s="295"/>
      <c r="CL188" s="295"/>
      <c r="CM188" s="295"/>
      <c r="CN188" s="295"/>
      <c r="CO188" s="295"/>
      <c r="CP188" s="295"/>
      <c r="CQ188" s="295"/>
      <c r="CR188" s="295"/>
      <c r="CS188" s="295"/>
      <c r="CT188" s="295"/>
      <c r="CU188" s="295"/>
      <c r="CV188" s="295"/>
      <c r="CW188" s="295"/>
      <c r="CX188" s="295"/>
      <c r="CY188" s="295"/>
      <c r="CZ188" s="295"/>
      <c r="DA188" s="295"/>
      <c r="DB188" s="295"/>
      <c r="DC188" s="295"/>
      <c r="DD188" s="295"/>
      <c r="DE188" s="295"/>
      <c r="DF188" s="295"/>
      <c r="DG188" s="295"/>
      <c r="DH188" s="295"/>
      <c r="DI188" s="295"/>
      <c r="DJ188" s="295"/>
      <c r="DK188" s="295"/>
      <c r="DL188" s="295"/>
      <c r="DM188" s="295"/>
      <c r="DN188" s="295"/>
      <c r="DO188" s="295"/>
      <c r="DP188" s="295"/>
      <c r="DQ188" s="295"/>
      <c r="DR188" s="295"/>
      <c r="DS188" s="295"/>
      <c r="DT188" s="295"/>
      <c r="DU188" s="295"/>
      <c r="DV188" s="295"/>
      <c r="DW188" s="295"/>
      <c r="DX188" s="295"/>
      <c r="DY188" s="295"/>
      <c r="DZ188" s="295"/>
      <c r="EA188" s="295"/>
      <c r="EB188" s="295"/>
      <c r="EC188" s="295"/>
      <c r="ED188" s="295"/>
      <c r="EE188" s="295"/>
      <c r="EF188" s="295"/>
      <c r="EG188" s="295"/>
      <c r="EH188" s="295"/>
    </row>
    <row r="189" spans="1:138" s="23" customFormat="1" ht="18" customHeight="1">
      <c r="A189" s="227" t="s">
        <v>206</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351</v>
      </c>
      <c r="BW189" s="294"/>
      <c r="BX189" s="294"/>
      <c r="BY189" s="294"/>
      <c r="BZ189" s="294"/>
      <c r="CA189" s="294"/>
      <c r="CB189" s="294"/>
      <c r="CC189" s="294"/>
      <c r="CD189" s="295"/>
      <c r="CE189" s="295"/>
      <c r="CF189" s="295"/>
      <c r="CG189" s="295"/>
      <c r="CH189" s="295"/>
      <c r="CI189" s="295"/>
      <c r="CJ189" s="295"/>
      <c r="CK189" s="295"/>
      <c r="CL189" s="295"/>
      <c r="CM189" s="295"/>
      <c r="CN189" s="295"/>
      <c r="CO189" s="295"/>
      <c r="CP189" s="295"/>
      <c r="CQ189" s="295"/>
      <c r="CR189" s="295"/>
      <c r="CS189" s="295"/>
      <c r="CT189" s="295"/>
      <c r="CU189" s="295"/>
      <c r="CV189" s="295"/>
      <c r="CW189" s="295"/>
      <c r="CX189" s="295"/>
      <c r="CY189" s="295"/>
      <c r="CZ189" s="295"/>
      <c r="DA189" s="295"/>
      <c r="DB189" s="295"/>
      <c r="DC189" s="295"/>
      <c r="DD189" s="295"/>
      <c r="DE189" s="295"/>
      <c r="DF189" s="295"/>
      <c r="DG189" s="295"/>
      <c r="DH189" s="295"/>
      <c r="DI189" s="295"/>
      <c r="DJ189" s="295"/>
      <c r="DK189" s="295"/>
      <c r="DL189" s="295"/>
      <c r="DM189" s="295"/>
      <c r="DN189" s="295"/>
      <c r="DO189" s="295"/>
      <c r="DP189" s="295"/>
      <c r="DQ189" s="295"/>
      <c r="DR189" s="295"/>
      <c r="DS189" s="295"/>
      <c r="DT189" s="295"/>
      <c r="DU189" s="295"/>
      <c r="DV189" s="295"/>
      <c r="DW189" s="295"/>
      <c r="DX189" s="295"/>
      <c r="DY189" s="295"/>
      <c r="DZ189" s="295"/>
      <c r="EA189" s="295"/>
      <c r="EB189" s="295"/>
      <c r="EC189" s="295"/>
      <c r="ED189" s="295"/>
      <c r="EE189" s="295"/>
      <c r="EF189" s="295"/>
      <c r="EG189" s="295"/>
      <c r="EH189" s="295"/>
    </row>
    <row r="190" spans="1:138" s="23" customFormat="1" ht="19.5" customHeight="1">
      <c r="A190" s="265" t="s">
        <v>23</v>
      </c>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c r="BN190" s="302"/>
      <c r="BO190" s="302"/>
      <c r="BP190" s="302"/>
      <c r="BQ190" s="302"/>
      <c r="BR190" s="302"/>
      <c r="BS190" s="302"/>
      <c r="BT190" s="302"/>
      <c r="BU190" s="303"/>
      <c r="BV190" s="277" t="s">
        <v>352</v>
      </c>
      <c r="BW190" s="278"/>
      <c r="BX190" s="278"/>
      <c r="BY190" s="278"/>
      <c r="BZ190" s="278"/>
      <c r="CA190" s="278"/>
      <c r="CB190" s="278"/>
      <c r="CC190" s="279"/>
      <c r="CD190" s="295"/>
      <c r="CE190" s="295"/>
      <c r="CF190" s="295"/>
      <c r="CG190" s="295"/>
      <c r="CH190" s="295"/>
      <c r="CI190" s="295"/>
      <c r="CJ190" s="295"/>
      <c r="CK190" s="295"/>
      <c r="CL190" s="295"/>
      <c r="CM190" s="295"/>
      <c r="CN190" s="295"/>
      <c r="CO190" s="295"/>
      <c r="CP190" s="295"/>
      <c r="CQ190" s="295"/>
      <c r="CR190" s="295"/>
      <c r="CS190" s="295"/>
      <c r="CT190" s="295"/>
      <c r="CU190" s="295"/>
      <c r="CV190" s="295"/>
      <c r="CW190" s="295"/>
      <c r="CX190" s="295"/>
      <c r="CY190" s="295"/>
      <c r="CZ190" s="295"/>
      <c r="DA190" s="295"/>
      <c r="DB190" s="295"/>
      <c r="DC190" s="295"/>
      <c r="DD190" s="295"/>
      <c r="DE190" s="295"/>
      <c r="DF190" s="295"/>
      <c r="DG190" s="295"/>
      <c r="DH190" s="295"/>
      <c r="DI190" s="295"/>
      <c r="DJ190" s="295"/>
      <c r="DK190" s="295"/>
      <c r="DL190" s="295"/>
      <c r="DM190" s="295"/>
      <c r="DN190" s="295"/>
      <c r="DO190" s="295"/>
      <c r="DP190" s="295"/>
      <c r="DQ190" s="295"/>
      <c r="DR190" s="295"/>
      <c r="DS190" s="295"/>
      <c r="DT190" s="295"/>
      <c r="DU190" s="295"/>
      <c r="DV190" s="295"/>
      <c r="DW190" s="295"/>
      <c r="DX190" s="295"/>
      <c r="DY190" s="295"/>
      <c r="DZ190" s="295"/>
      <c r="EA190" s="295"/>
      <c r="EB190" s="295"/>
      <c r="EC190" s="295"/>
      <c r="ED190" s="295"/>
      <c r="EE190" s="295"/>
      <c r="EF190" s="295"/>
      <c r="EG190" s="295"/>
      <c r="EH190" s="295"/>
    </row>
    <row r="191" spans="1:138" s="23" customFormat="1" ht="18.75" customHeight="1">
      <c r="A191" s="240" t="s">
        <v>207</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2"/>
      <c r="BV191" s="280"/>
      <c r="BW191" s="280"/>
      <c r="BX191" s="280"/>
      <c r="BY191" s="280"/>
      <c r="BZ191" s="280"/>
      <c r="CA191" s="280"/>
      <c r="CB191" s="280"/>
      <c r="CC191" s="281"/>
      <c r="CD191" s="295"/>
      <c r="CE191" s="295"/>
      <c r="CF191" s="295"/>
      <c r="CG191" s="295"/>
      <c r="CH191" s="295"/>
      <c r="CI191" s="295"/>
      <c r="CJ191" s="295"/>
      <c r="CK191" s="295"/>
      <c r="CL191" s="295"/>
      <c r="CM191" s="295"/>
      <c r="CN191" s="295"/>
      <c r="CO191" s="295"/>
      <c r="CP191" s="295"/>
      <c r="CQ191" s="295"/>
      <c r="CR191" s="295"/>
      <c r="CS191" s="295"/>
      <c r="CT191" s="295"/>
      <c r="CU191" s="295"/>
      <c r="CV191" s="295"/>
      <c r="CW191" s="295"/>
      <c r="CX191" s="295"/>
      <c r="CY191" s="295"/>
      <c r="CZ191" s="295"/>
      <c r="DA191" s="295"/>
      <c r="DB191" s="295"/>
      <c r="DC191" s="295"/>
      <c r="DD191" s="295"/>
      <c r="DE191" s="295"/>
      <c r="DF191" s="295"/>
      <c r="DG191" s="295"/>
      <c r="DH191" s="295"/>
      <c r="DI191" s="295"/>
      <c r="DJ191" s="295"/>
      <c r="DK191" s="295"/>
      <c r="DL191" s="295"/>
      <c r="DM191" s="295"/>
      <c r="DN191" s="295"/>
      <c r="DO191" s="295"/>
      <c r="DP191" s="295"/>
      <c r="DQ191" s="295"/>
      <c r="DR191" s="295"/>
      <c r="DS191" s="295"/>
      <c r="DT191" s="295"/>
      <c r="DU191" s="295"/>
      <c r="DV191" s="295"/>
      <c r="DW191" s="295"/>
      <c r="DX191" s="295"/>
      <c r="DY191" s="295"/>
      <c r="DZ191" s="295"/>
      <c r="EA191" s="295"/>
      <c r="EB191" s="295"/>
      <c r="EC191" s="295"/>
      <c r="ED191" s="295"/>
      <c r="EE191" s="295"/>
      <c r="EF191" s="295"/>
      <c r="EG191" s="295"/>
      <c r="EH191" s="295"/>
    </row>
    <row r="192" spans="1:138" s="23" customFormat="1" ht="18" customHeight="1">
      <c r="A192" s="227" t="s">
        <v>208</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353</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7" t="s">
        <v>161</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361</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7" t="s">
        <v>162</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97" t="s">
        <v>362</v>
      </c>
      <c r="BW194" s="297"/>
      <c r="BX194" s="297"/>
      <c r="BY194" s="297"/>
      <c r="BZ194" s="297"/>
      <c r="CA194" s="297"/>
      <c r="CB194" s="297"/>
      <c r="CC194" s="297"/>
      <c r="CD194" s="298"/>
      <c r="CE194" s="298"/>
      <c r="CF194" s="298"/>
      <c r="CG194" s="298"/>
      <c r="CH194" s="298"/>
      <c r="CI194" s="298"/>
      <c r="CJ194" s="298"/>
      <c r="CK194" s="298"/>
      <c r="CL194" s="298"/>
      <c r="CM194" s="298"/>
      <c r="CN194" s="298"/>
      <c r="CO194" s="298"/>
      <c r="CP194" s="298"/>
      <c r="CQ194" s="298"/>
      <c r="CR194" s="298"/>
      <c r="CS194" s="298"/>
      <c r="CT194" s="298"/>
      <c r="CU194" s="298"/>
      <c r="CV194" s="298"/>
      <c r="CW194" s="298"/>
      <c r="CX194" s="298"/>
      <c r="CY194" s="298"/>
      <c r="CZ194" s="298"/>
      <c r="DA194" s="298"/>
      <c r="DB194" s="298"/>
      <c r="DC194" s="298"/>
      <c r="DD194" s="298"/>
      <c r="DE194" s="298"/>
      <c r="DF194" s="298"/>
      <c r="DG194" s="298"/>
      <c r="DH194" s="298"/>
      <c r="DI194" s="298"/>
      <c r="DJ194" s="298"/>
      <c r="DK194" s="298"/>
      <c r="DL194" s="298"/>
      <c r="DM194" s="298"/>
      <c r="DN194" s="298"/>
      <c r="DO194" s="298"/>
      <c r="DP194" s="298"/>
      <c r="DQ194" s="298"/>
      <c r="DR194" s="298"/>
      <c r="DS194" s="298"/>
      <c r="DT194" s="298"/>
      <c r="DU194" s="298"/>
      <c r="DV194" s="298"/>
      <c r="DW194" s="298"/>
      <c r="DX194" s="298"/>
      <c r="DY194" s="298"/>
      <c r="DZ194" s="298"/>
      <c r="EA194" s="298"/>
      <c r="EB194" s="298"/>
      <c r="EC194" s="298"/>
      <c r="ED194" s="298"/>
      <c r="EE194" s="298"/>
      <c r="EF194" s="298"/>
      <c r="EG194" s="298"/>
      <c r="EH194" s="298"/>
    </row>
    <row r="195" spans="1:138" s="23" customFormat="1" ht="31.5" customHeight="1">
      <c r="A195" s="227" t="s">
        <v>314</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99" t="s">
        <v>363</v>
      </c>
      <c r="BW195" s="300"/>
      <c r="BX195" s="300"/>
      <c r="BY195" s="300"/>
      <c r="BZ195" s="300"/>
      <c r="CA195" s="300"/>
      <c r="CB195" s="300"/>
      <c r="CC195" s="301"/>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view="pageBreakPreview" zoomScale="80" zoomScaleSheetLayoutView="80" zoomScalePageLayoutView="0" workbookViewId="0" topLeftCell="A322">
      <selection activeCell="DE117" sqref="DE117:DN117"/>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10" t="s">
        <v>468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f>'1 раздел'!E39+'1 раздел'!E40</f>
        <v>19549673.139999997</v>
      </c>
      <c r="CE12" s="295"/>
      <c r="CF12" s="295"/>
      <c r="CG12" s="295"/>
      <c r="CH12" s="295"/>
      <c r="CI12" s="295"/>
      <c r="CJ12" s="295"/>
      <c r="CK12" s="295"/>
      <c r="CL12" s="295"/>
      <c r="CM12" s="295"/>
      <c r="CN12" s="295"/>
      <c r="CO12" s="295"/>
      <c r="CP12" s="295"/>
      <c r="CQ12" s="295"/>
      <c r="CR12" s="295"/>
      <c r="CS12" s="295"/>
      <c r="CT12" s="295"/>
      <c r="CU12" s="295"/>
      <c r="CV12" s="295"/>
      <c r="CW12" s="295">
        <f>CW15</f>
        <v>18747731.009999998</v>
      </c>
      <c r="CX12" s="295"/>
      <c r="CY12" s="295"/>
      <c r="CZ12" s="295"/>
      <c r="DA12" s="295"/>
      <c r="DB12" s="295"/>
      <c r="DC12" s="295"/>
      <c r="DD12" s="295"/>
      <c r="DE12" s="295"/>
      <c r="DF12" s="295"/>
      <c r="DG12" s="295"/>
      <c r="DH12" s="295"/>
      <c r="DI12" s="295"/>
      <c r="DJ12" s="295"/>
      <c r="DK12" s="295"/>
      <c r="DL12" s="295"/>
      <c r="DM12" s="295"/>
      <c r="DN12" s="295"/>
      <c r="DO12" s="295"/>
      <c r="DP12" s="295">
        <f>CW12</f>
        <v>18747731.009999998</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CD10+CD11+CD12+CD13+CD14</f>
        <v>19549673.139999997</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510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40" s="23" customFormat="1" ht="63.75" customHeight="1">
      <c r="A26" s="210" t="s">
        <v>409</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v>15</v>
      </c>
      <c r="AD26" s="322"/>
      <c r="AE26" s="322"/>
      <c r="AF26" s="322"/>
      <c r="AG26" s="322"/>
      <c r="AH26" s="322"/>
      <c r="AI26" s="322"/>
      <c r="AJ26" s="322"/>
      <c r="AK26" s="322"/>
      <c r="AL26" s="322"/>
      <c r="AM26" s="322">
        <f>BA26+BM26+BY26+CQ26+DI26</f>
        <v>30310.091999999997</v>
      </c>
      <c r="AN26" s="322"/>
      <c r="AO26" s="322"/>
      <c r="AP26" s="322"/>
      <c r="AQ26" s="322"/>
      <c r="AR26" s="322"/>
      <c r="AS26" s="322"/>
      <c r="AT26" s="322"/>
      <c r="AU26" s="322"/>
      <c r="AV26" s="322"/>
      <c r="AW26" s="322"/>
      <c r="AX26" s="322"/>
      <c r="AY26" s="322"/>
      <c r="AZ26" s="322"/>
      <c r="BA26" s="322">
        <v>5202.95</v>
      </c>
      <c r="BB26" s="322"/>
      <c r="BC26" s="322"/>
      <c r="BD26" s="322"/>
      <c r="BE26" s="322"/>
      <c r="BF26" s="322"/>
      <c r="BG26" s="322"/>
      <c r="BH26" s="322"/>
      <c r="BI26" s="322"/>
      <c r="BJ26" s="322"/>
      <c r="BK26" s="322"/>
      <c r="BL26" s="322"/>
      <c r="BM26" s="322">
        <v>854.13</v>
      </c>
      <c r="BN26" s="322"/>
      <c r="BO26" s="322"/>
      <c r="BP26" s="322"/>
      <c r="BQ26" s="322"/>
      <c r="BR26" s="322"/>
      <c r="BS26" s="322"/>
      <c r="BT26" s="322"/>
      <c r="BU26" s="322"/>
      <c r="BV26" s="322"/>
      <c r="BW26" s="322"/>
      <c r="BX26" s="322"/>
      <c r="BY26" s="322">
        <f>10891.17+241.47-350.78</f>
        <v>10781.859999999999</v>
      </c>
      <c r="BZ26" s="322"/>
      <c r="CA26" s="322"/>
      <c r="CB26" s="322"/>
      <c r="CC26" s="322"/>
      <c r="CD26" s="322"/>
      <c r="CE26" s="322"/>
      <c r="CF26" s="322"/>
      <c r="CG26" s="322"/>
      <c r="CH26" s="322"/>
      <c r="CI26" s="322"/>
      <c r="CJ26" s="322"/>
      <c r="CK26" s="343">
        <v>50</v>
      </c>
      <c r="CL26" s="343"/>
      <c r="CM26" s="343"/>
      <c r="CN26" s="343"/>
      <c r="CO26" s="343"/>
      <c r="CP26" s="343"/>
      <c r="CQ26" s="344">
        <f>(BA26+BM26+BY26)*CK26/100</f>
        <v>8419.47</v>
      </c>
      <c r="CR26" s="344"/>
      <c r="CS26" s="344"/>
      <c r="CT26" s="344"/>
      <c r="CU26" s="344"/>
      <c r="CV26" s="344"/>
      <c r="CW26" s="344"/>
      <c r="CX26" s="344"/>
      <c r="CY26" s="344"/>
      <c r="CZ26" s="344"/>
      <c r="DA26" s="344"/>
      <c r="DB26" s="344"/>
      <c r="DC26" s="343">
        <v>30</v>
      </c>
      <c r="DD26" s="343"/>
      <c r="DE26" s="343"/>
      <c r="DF26" s="343"/>
      <c r="DG26" s="343"/>
      <c r="DH26" s="343"/>
      <c r="DI26" s="344">
        <f>(BA26+BM26+BY26)*DC26/100</f>
        <v>5051.682</v>
      </c>
      <c r="DJ26" s="344"/>
      <c r="DK26" s="344"/>
      <c r="DL26" s="344"/>
      <c r="DM26" s="344"/>
      <c r="DN26" s="344"/>
      <c r="DO26" s="344"/>
      <c r="DP26" s="344"/>
      <c r="DQ26" s="344"/>
      <c r="DR26" s="344"/>
      <c r="DS26" s="344"/>
      <c r="DT26" s="344"/>
      <c r="DU26" s="322">
        <f>AC26*AM26*12-1.07+0.8+1.68-0.98</f>
        <v>5455816.989999998</v>
      </c>
      <c r="DV26" s="322"/>
      <c r="DW26" s="322"/>
      <c r="DX26" s="322"/>
      <c r="DY26" s="322"/>
      <c r="DZ26" s="322"/>
      <c r="EA26" s="322"/>
      <c r="EB26" s="322"/>
      <c r="EC26" s="322"/>
      <c r="ED26" s="322"/>
      <c r="EE26" s="322"/>
      <c r="EF26" s="322"/>
      <c r="EG26" s="322"/>
      <c r="EH26" s="322"/>
      <c r="EI26" s="23">
        <f>5411491.99+44325</f>
        <v>5455816.99</v>
      </c>
      <c r="EJ26" s="102">
        <f>DU26-EI26</f>
        <v>0</v>
      </c>
    </row>
    <row r="27" spans="1:140" s="23" customFormat="1" ht="35.25" customHeight="1">
      <c r="A27" s="210" t="s">
        <v>410</v>
      </c>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v>24.03</v>
      </c>
      <c r="AD27" s="322"/>
      <c r="AE27" s="322"/>
      <c r="AF27" s="322"/>
      <c r="AG27" s="322"/>
      <c r="AH27" s="322"/>
      <c r="AI27" s="322"/>
      <c r="AJ27" s="322"/>
      <c r="AK27" s="322"/>
      <c r="AL27" s="322"/>
      <c r="AM27" s="322">
        <f>BA27+BM27+BY27+CQ27+DI27</f>
        <v>31321.872000000003</v>
      </c>
      <c r="AN27" s="322"/>
      <c r="AO27" s="322"/>
      <c r="AP27" s="322"/>
      <c r="AQ27" s="322"/>
      <c r="AR27" s="322"/>
      <c r="AS27" s="322"/>
      <c r="AT27" s="322"/>
      <c r="AU27" s="322"/>
      <c r="AV27" s="322"/>
      <c r="AW27" s="322"/>
      <c r="AX27" s="322"/>
      <c r="AY27" s="322"/>
      <c r="AZ27" s="322"/>
      <c r="BA27" s="322">
        <v>9953.09</v>
      </c>
      <c r="BB27" s="322"/>
      <c r="BC27" s="322"/>
      <c r="BD27" s="322"/>
      <c r="BE27" s="322"/>
      <c r="BF27" s="322"/>
      <c r="BG27" s="322"/>
      <c r="BH27" s="322"/>
      <c r="BI27" s="322"/>
      <c r="BJ27" s="322"/>
      <c r="BK27" s="322"/>
      <c r="BL27" s="322"/>
      <c r="BM27" s="322">
        <v>1760.71</v>
      </c>
      <c r="BN27" s="322"/>
      <c r="BO27" s="322"/>
      <c r="BP27" s="322"/>
      <c r="BQ27" s="322"/>
      <c r="BR27" s="322"/>
      <c r="BS27" s="322"/>
      <c r="BT27" s="322"/>
      <c r="BU27" s="322"/>
      <c r="BV27" s="322"/>
      <c r="BW27" s="322"/>
      <c r="BX27" s="322"/>
      <c r="BY27" s="322">
        <f>4528.65+244.88+309.15+604.56</f>
        <v>5687.24</v>
      </c>
      <c r="BZ27" s="322"/>
      <c r="CA27" s="322"/>
      <c r="CB27" s="322"/>
      <c r="CC27" s="322"/>
      <c r="CD27" s="322"/>
      <c r="CE27" s="322"/>
      <c r="CF27" s="322"/>
      <c r="CG27" s="322"/>
      <c r="CH27" s="322"/>
      <c r="CI27" s="322"/>
      <c r="CJ27" s="322"/>
      <c r="CK27" s="343">
        <v>50</v>
      </c>
      <c r="CL27" s="343"/>
      <c r="CM27" s="343"/>
      <c r="CN27" s="343"/>
      <c r="CO27" s="343"/>
      <c r="CP27" s="343"/>
      <c r="CQ27" s="344">
        <f>(BA27+BM27+BY27)*CK27/100</f>
        <v>8700.52</v>
      </c>
      <c r="CR27" s="344"/>
      <c r="CS27" s="344"/>
      <c r="CT27" s="344"/>
      <c r="CU27" s="344"/>
      <c r="CV27" s="344"/>
      <c r="CW27" s="344"/>
      <c r="CX27" s="344"/>
      <c r="CY27" s="344"/>
      <c r="CZ27" s="344"/>
      <c r="DA27" s="344"/>
      <c r="DB27" s="344"/>
      <c r="DC27" s="343">
        <v>30</v>
      </c>
      <c r="DD27" s="343"/>
      <c r="DE27" s="343"/>
      <c r="DF27" s="343"/>
      <c r="DG27" s="343"/>
      <c r="DH27" s="343"/>
      <c r="DI27" s="344">
        <f>(BA27+BM27+BY27)*DC27/100</f>
        <v>5220.312</v>
      </c>
      <c r="DJ27" s="344"/>
      <c r="DK27" s="344"/>
      <c r="DL27" s="344"/>
      <c r="DM27" s="344"/>
      <c r="DN27" s="344"/>
      <c r="DO27" s="344"/>
      <c r="DP27" s="344"/>
      <c r="DQ27" s="344"/>
      <c r="DR27" s="344"/>
      <c r="DS27" s="344"/>
      <c r="DT27" s="344"/>
      <c r="DU27" s="322">
        <f>AC27*AM27*12+0.2+0.1+1.53-1106.01+1.14+3.57</f>
        <v>9030875.53992</v>
      </c>
      <c r="DV27" s="322"/>
      <c r="DW27" s="322"/>
      <c r="DX27" s="322"/>
      <c r="DY27" s="322"/>
      <c r="DZ27" s="322"/>
      <c r="EA27" s="322"/>
      <c r="EB27" s="322"/>
      <c r="EC27" s="322"/>
      <c r="ED27" s="322"/>
      <c r="EE27" s="322"/>
      <c r="EF27" s="322"/>
      <c r="EG27" s="322"/>
      <c r="EH27" s="322"/>
      <c r="EI27" s="23">
        <f>8980875.54+50000</f>
        <v>9030875.54</v>
      </c>
      <c r="EJ27" s="102">
        <f>DU27-EI27</f>
        <v>-7.999874651432037E-05</v>
      </c>
    </row>
    <row r="28" spans="1:140" s="23" customFormat="1" ht="36" customHeight="1">
      <c r="A28" s="210" t="s">
        <v>411</v>
      </c>
      <c r="B28" s="210"/>
      <c r="C28" s="210"/>
      <c r="D28" s="210"/>
      <c r="E28" s="210"/>
      <c r="F28" s="210"/>
      <c r="G28" s="210"/>
      <c r="H28" s="210"/>
      <c r="I28" s="210"/>
      <c r="J28" s="210"/>
      <c r="K28" s="210"/>
      <c r="L28" s="210"/>
      <c r="M28" s="210"/>
      <c r="N28" s="210"/>
      <c r="O28" s="210"/>
      <c r="P28" s="210"/>
      <c r="Q28" s="210"/>
      <c r="R28" s="210"/>
      <c r="S28" s="210"/>
      <c r="T28" s="210"/>
      <c r="U28" s="342" t="s">
        <v>412</v>
      </c>
      <c r="V28" s="342"/>
      <c r="W28" s="342"/>
      <c r="X28" s="342"/>
      <c r="Y28" s="342"/>
      <c r="Z28" s="342"/>
      <c r="AA28" s="342"/>
      <c r="AB28" s="342"/>
      <c r="AC28" s="322">
        <v>18.41</v>
      </c>
      <c r="AD28" s="322"/>
      <c r="AE28" s="322"/>
      <c r="AF28" s="322"/>
      <c r="AG28" s="322"/>
      <c r="AH28" s="322"/>
      <c r="AI28" s="322"/>
      <c r="AJ28" s="322"/>
      <c r="AK28" s="322"/>
      <c r="AL28" s="322"/>
      <c r="AM28" s="322">
        <f>BA28+BM28+BY28+CQ28+DI28</f>
        <v>22917.689999999995</v>
      </c>
      <c r="AN28" s="322"/>
      <c r="AO28" s="322"/>
      <c r="AP28" s="322"/>
      <c r="AQ28" s="322"/>
      <c r="AR28" s="322"/>
      <c r="AS28" s="322"/>
      <c r="AT28" s="322"/>
      <c r="AU28" s="322"/>
      <c r="AV28" s="322"/>
      <c r="AW28" s="322"/>
      <c r="AX28" s="322"/>
      <c r="AY28" s="322"/>
      <c r="AZ28" s="322"/>
      <c r="BA28" s="322">
        <v>3180.42</v>
      </c>
      <c r="BB28" s="322"/>
      <c r="BC28" s="322"/>
      <c r="BD28" s="322"/>
      <c r="BE28" s="322"/>
      <c r="BF28" s="322"/>
      <c r="BG28" s="322"/>
      <c r="BH28" s="322"/>
      <c r="BI28" s="322"/>
      <c r="BJ28" s="322"/>
      <c r="BK28" s="322"/>
      <c r="BL28" s="322"/>
      <c r="BM28" s="322">
        <v>378.71</v>
      </c>
      <c r="BN28" s="322"/>
      <c r="BO28" s="322"/>
      <c r="BP28" s="322"/>
      <c r="BQ28" s="322"/>
      <c r="BR28" s="322"/>
      <c r="BS28" s="322"/>
      <c r="BT28" s="322"/>
      <c r="BU28" s="322"/>
      <c r="BV28" s="322"/>
      <c r="BW28" s="322"/>
      <c r="BX28" s="322"/>
      <c r="BY28" s="322">
        <f>8576.7+596.22</f>
        <v>9172.92</v>
      </c>
      <c r="BZ28" s="322"/>
      <c r="CA28" s="322"/>
      <c r="CB28" s="322"/>
      <c r="CC28" s="322"/>
      <c r="CD28" s="322"/>
      <c r="CE28" s="322"/>
      <c r="CF28" s="322"/>
      <c r="CG28" s="322"/>
      <c r="CH28" s="322"/>
      <c r="CI28" s="322"/>
      <c r="CJ28" s="322"/>
      <c r="CK28" s="343">
        <v>50</v>
      </c>
      <c r="CL28" s="343"/>
      <c r="CM28" s="343"/>
      <c r="CN28" s="343"/>
      <c r="CO28" s="343"/>
      <c r="CP28" s="343"/>
      <c r="CQ28" s="344">
        <f>(BA28+BM28+BY28)*CK28/100</f>
        <v>6366.025</v>
      </c>
      <c r="CR28" s="344"/>
      <c r="CS28" s="344"/>
      <c r="CT28" s="344"/>
      <c r="CU28" s="344"/>
      <c r="CV28" s="344"/>
      <c r="CW28" s="344"/>
      <c r="CX28" s="344"/>
      <c r="CY28" s="344"/>
      <c r="CZ28" s="344"/>
      <c r="DA28" s="344"/>
      <c r="DB28" s="344"/>
      <c r="DC28" s="343">
        <v>30</v>
      </c>
      <c r="DD28" s="343"/>
      <c r="DE28" s="343"/>
      <c r="DF28" s="343"/>
      <c r="DG28" s="343"/>
      <c r="DH28" s="343"/>
      <c r="DI28" s="344">
        <f>(BA28+BM28+BY28)*DC28/100</f>
        <v>3819.615</v>
      </c>
      <c r="DJ28" s="344"/>
      <c r="DK28" s="344"/>
      <c r="DL28" s="344"/>
      <c r="DM28" s="344"/>
      <c r="DN28" s="344"/>
      <c r="DO28" s="344"/>
      <c r="DP28" s="344"/>
      <c r="DQ28" s="344"/>
      <c r="DR28" s="344"/>
      <c r="DS28" s="344"/>
      <c r="DT28" s="344"/>
      <c r="DU28" s="322">
        <f>AC28*AM28*12+2.22-1.04+3.36</f>
        <v>5062980.614799999</v>
      </c>
      <c r="DV28" s="322"/>
      <c r="DW28" s="322"/>
      <c r="DX28" s="322"/>
      <c r="DY28" s="322"/>
      <c r="DZ28" s="322"/>
      <c r="EA28" s="322"/>
      <c r="EB28" s="322"/>
      <c r="EC28" s="322"/>
      <c r="ED28" s="322"/>
      <c r="EE28" s="322"/>
      <c r="EF28" s="322"/>
      <c r="EG28" s="322"/>
      <c r="EH28" s="322"/>
      <c r="EI28" s="102">
        <f>5052980.61+10000</f>
        <v>5062980.61</v>
      </c>
      <c r="EJ28" s="102">
        <f>DU28-EI28</f>
        <v>0.004799998365342617</v>
      </c>
    </row>
    <row r="29" spans="1:140"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57.44</v>
      </c>
      <c r="AD29" s="322"/>
      <c r="AE29" s="322"/>
      <c r="AF29" s="322"/>
      <c r="AG29" s="322"/>
      <c r="AH29" s="322"/>
      <c r="AI29" s="322"/>
      <c r="AJ29" s="322"/>
      <c r="AK29" s="322"/>
      <c r="AL29" s="322"/>
      <c r="AM29" s="322">
        <f>SUM(AM26:AZ28)</f>
        <v>84549.654</v>
      </c>
      <c r="AN29" s="322"/>
      <c r="AO29" s="322"/>
      <c r="AP29" s="322"/>
      <c r="AQ29" s="322"/>
      <c r="AR29" s="322"/>
      <c r="AS29" s="322"/>
      <c r="AT29" s="322"/>
      <c r="AU29" s="322"/>
      <c r="AV29" s="322"/>
      <c r="AW29" s="322"/>
      <c r="AX29" s="322"/>
      <c r="AY29" s="322"/>
      <c r="AZ29" s="322"/>
      <c r="BA29" s="322">
        <f>SUM(BA26:BB28)</f>
        <v>18336.46</v>
      </c>
      <c r="BB29" s="322"/>
      <c r="BC29" s="322"/>
      <c r="BD29" s="322"/>
      <c r="BE29" s="322"/>
      <c r="BF29" s="322"/>
      <c r="BG29" s="322"/>
      <c r="BH29" s="322"/>
      <c r="BI29" s="322"/>
      <c r="BJ29" s="322"/>
      <c r="BK29" s="322"/>
      <c r="BL29" s="322"/>
      <c r="BM29" s="322">
        <f>SUM(BM27:BM28)</f>
        <v>2139.42</v>
      </c>
      <c r="BN29" s="322"/>
      <c r="BO29" s="322"/>
      <c r="BP29" s="322"/>
      <c r="BQ29" s="322"/>
      <c r="BR29" s="322"/>
      <c r="BS29" s="322"/>
      <c r="BT29" s="322"/>
      <c r="BU29" s="322"/>
      <c r="BV29" s="322"/>
      <c r="BW29" s="322"/>
      <c r="BX29" s="322"/>
      <c r="BY29" s="322">
        <f>SUM(BY27:BY28)</f>
        <v>14860.16</v>
      </c>
      <c r="BZ29" s="322"/>
      <c r="CA29" s="322"/>
      <c r="CB29" s="322"/>
      <c r="CC29" s="322"/>
      <c r="CD29" s="322"/>
      <c r="CE29" s="322"/>
      <c r="CF29" s="322"/>
      <c r="CG29" s="322"/>
      <c r="CH29" s="322"/>
      <c r="CI29" s="322"/>
      <c r="CJ29" s="322"/>
      <c r="CK29" s="232"/>
      <c r="CL29" s="232"/>
      <c r="CM29" s="232"/>
      <c r="CN29" s="232"/>
      <c r="CO29" s="232"/>
      <c r="CP29" s="232"/>
      <c r="CQ29" s="224">
        <f>SUM(CQ26:CQ28)</f>
        <v>23486.015</v>
      </c>
      <c r="CR29" s="224"/>
      <c r="CS29" s="224"/>
      <c r="CT29" s="224"/>
      <c r="CU29" s="224"/>
      <c r="CV29" s="224"/>
      <c r="CW29" s="224"/>
      <c r="CX29" s="224"/>
      <c r="CY29" s="224"/>
      <c r="CZ29" s="224"/>
      <c r="DA29" s="224"/>
      <c r="DB29" s="224"/>
      <c r="DC29" s="232"/>
      <c r="DD29" s="232"/>
      <c r="DE29" s="232"/>
      <c r="DF29" s="232"/>
      <c r="DG29" s="232"/>
      <c r="DH29" s="232"/>
      <c r="DI29" s="224">
        <f>SUM(DI26:DI28)</f>
        <v>14091.608999999999</v>
      </c>
      <c r="DJ29" s="224"/>
      <c r="DK29" s="224"/>
      <c r="DL29" s="224"/>
      <c r="DM29" s="224"/>
      <c r="DN29" s="224"/>
      <c r="DO29" s="224"/>
      <c r="DP29" s="224"/>
      <c r="DQ29" s="224"/>
      <c r="DR29" s="224"/>
      <c r="DS29" s="224"/>
      <c r="DT29" s="224"/>
      <c r="DU29" s="322">
        <f>SUM(DU26:DU28)</f>
        <v>19549673.144719996</v>
      </c>
      <c r="DV29" s="322"/>
      <c r="DW29" s="322"/>
      <c r="DX29" s="322"/>
      <c r="DY29" s="322"/>
      <c r="DZ29" s="322"/>
      <c r="EA29" s="322"/>
      <c r="EB29" s="322"/>
      <c r="EC29" s="322"/>
      <c r="ED29" s="322"/>
      <c r="EE29" s="322"/>
      <c r="EF29" s="322"/>
      <c r="EG29" s="322"/>
      <c r="EH29" s="322"/>
      <c r="EI29" s="102"/>
      <c r="EJ29" s="102"/>
    </row>
    <row r="30" spans="1:139"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02">
        <f>CD15-DU29</f>
        <v>-0.004719998687505722</v>
      </c>
    </row>
    <row r="31" spans="1:138" s="23" customFormat="1" ht="39" customHeight="1">
      <c r="A31" s="262" t="s">
        <v>511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66.75" customHeight="1">
      <c r="A38" s="210" t="s">
        <v>409</v>
      </c>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v>15</v>
      </c>
      <c r="AD38" s="322"/>
      <c r="AE38" s="322"/>
      <c r="AF38" s="322"/>
      <c r="AG38" s="322"/>
      <c r="AH38" s="322"/>
      <c r="AI38" s="322"/>
      <c r="AJ38" s="322"/>
      <c r="AK38" s="322"/>
      <c r="AL38" s="322"/>
      <c r="AM38" s="322">
        <f>BA38+BM38+BY38+CQ38+DI38</f>
        <v>30506.85</v>
      </c>
      <c r="AN38" s="322"/>
      <c r="AO38" s="322"/>
      <c r="AP38" s="322"/>
      <c r="AQ38" s="322"/>
      <c r="AR38" s="322"/>
      <c r="AS38" s="322"/>
      <c r="AT38" s="322"/>
      <c r="AU38" s="322"/>
      <c r="AV38" s="322"/>
      <c r="AW38" s="322"/>
      <c r="AX38" s="322"/>
      <c r="AY38" s="322"/>
      <c r="AZ38" s="322"/>
      <c r="BA38" s="322">
        <v>5202.95</v>
      </c>
      <c r="BB38" s="322"/>
      <c r="BC38" s="322"/>
      <c r="BD38" s="322"/>
      <c r="BE38" s="322"/>
      <c r="BF38" s="322"/>
      <c r="BG38" s="322"/>
      <c r="BH38" s="322"/>
      <c r="BI38" s="322"/>
      <c r="BJ38" s="322"/>
      <c r="BK38" s="322"/>
      <c r="BL38" s="322"/>
      <c r="BM38" s="322">
        <v>854.13</v>
      </c>
      <c r="BN38" s="322"/>
      <c r="BO38" s="322"/>
      <c r="BP38" s="322"/>
      <c r="BQ38" s="322"/>
      <c r="BR38" s="322"/>
      <c r="BS38" s="322"/>
      <c r="BT38" s="322"/>
      <c r="BU38" s="322"/>
      <c r="BV38" s="322"/>
      <c r="BW38" s="322"/>
      <c r="BX38" s="322"/>
      <c r="BY38" s="322">
        <v>10891.17</v>
      </c>
      <c r="BZ38" s="322"/>
      <c r="CA38" s="322"/>
      <c r="CB38" s="322"/>
      <c r="CC38" s="322"/>
      <c r="CD38" s="322"/>
      <c r="CE38" s="322"/>
      <c r="CF38" s="322"/>
      <c r="CG38" s="322"/>
      <c r="CH38" s="322"/>
      <c r="CI38" s="322"/>
      <c r="CJ38" s="322"/>
      <c r="CK38" s="343">
        <v>50</v>
      </c>
      <c r="CL38" s="343"/>
      <c r="CM38" s="343"/>
      <c r="CN38" s="343"/>
      <c r="CO38" s="343"/>
      <c r="CP38" s="343"/>
      <c r="CQ38" s="344">
        <f>(BA38+BM38+BY38)*CK38/100</f>
        <v>8474.125</v>
      </c>
      <c r="CR38" s="344"/>
      <c r="CS38" s="344"/>
      <c r="CT38" s="344"/>
      <c r="CU38" s="344"/>
      <c r="CV38" s="344"/>
      <c r="CW38" s="344"/>
      <c r="CX38" s="344"/>
      <c r="CY38" s="344"/>
      <c r="CZ38" s="344"/>
      <c r="DA38" s="344"/>
      <c r="DB38" s="344"/>
      <c r="DC38" s="343">
        <v>30</v>
      </c>
      <c r="DD38" s="343"/>
      <c r="DE38" s="343"/>
      <c r="DF38" s="343"/>
      <c r="DG38" s="343"/>
      <c r="DH38" s="343"/>
      <c r="DI38" s="344">
        <f>(BA38+BM38+BY38)*DC38/100</f>
        <v>5084.475</v>
      </c>
      <c r="DJ38" s="344"/>
      <c r="DK38" s="344"/>
      <c r="DL38" s="344"/>
      <c r="DM38" s="344"/>
      <c r="DN38" s="344"/>
      <c r="DO38" s="344"/>
      <c r="DP38" s="344"/>
      <c r="DQ38" s="344"/>
      <c r="DR38" s="344"/>
      <c r="DS38" s="344"/>
      <c r="DT38" s="344"/>
      <c r="DU38" s="322">
        <f>AC38*AM38*12-0.27</f>
        <v>5491232.73</v>
      </c>
      <c r="DV38" s="322"/>
      <c r="DW38" s="322"/>
      <c r="DX38" s="322"/>
      <c r="DY38" s="322"/>
      <c r="DZ38" s="322"/>
      <c r="EA38" s="322"/>
      <c r="EB38" s="322"/>
      <c r="EC38" s="322"/>
      <c r="ED38" s="322"/>
      <c r="EE38" s="322"/>
      <c r="EF38" s="322"/>
      <c r="EG38" s="322"/>
      <c r="EH38" s="322"/>
    </row>
    <row r="39" spans="1:138" s="23" customFormat="1" ht="36" customHeight="1">
      <c r="A39" s="210" t="s">
        <v>410</v>
      </c>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v>24.03</v>
      </c>
      <c r="AD39" s="322"/>
      <c r="AE39" s="322"/>
      <c r="AF39" s="322"/>
      <c r="AG39" s="322"/>
      <c r="AH39" s="322"/>
      <c r="AI39" s="322"/>
      <c r="AJ39" s="322"/>
      <c r="AK39" s="322"/>
      <c r="AL39" s="322"/>
      <c r="AM39" s="322">
        <f>BA39+BM39+BY39+CQ39+DI39</f>
        <v>29236.41</v>
      </c>
      <c r="AN39" s="322"/>
      <c r="AO39" s="322"/>
      <c r="AP39" s="322"/>
      <c r="AQ39" s="322"/>
      <c r="AR39" s="322"/>
      <c r="AS39" s="322"/>
      <c r="AT39" s="322"/>
      <c r="AU39" s="322"/>
      <c r="AV39" s="322"/>
      <c r="AW39" s="322"/>
      <c r="AX39" s="322"/>
      <c r="AY39" s="322"/>
      <c r="AZ39" s="322"/>
      <c r="BA39" s="322">
        <v>9953.09</v>
      </c>
      <c r="BB39" s="322"/>
      <c r="BC39" s="322"/>
      <c r="BD39" s="322"/>
      <c r="BE39" s="322"/>
      <c r="BF39" s="322"/>
      <c r="BG39" s="322"/>
      <c r="BH39" s="322"/>
      <c r="BI39" s="322"/>
      <c r="BJ39" s="322"/>
      <c r="BK39" s="322"/>
      <c r="BL39" s="322"/>
      <c r="BM39" s="322">
        <v>1760.71</v>
      </c>
      <c r="BN39" s="322"/>
      <c r="BO39" s="322"/>
      <c r="BP39" s="322"/>
      <c r="BQ39" s="322"/>
      <c r="BR39" s="322"/>
      <c r="BS39" s="322"/>
      <c r="BT39" s="322"/>
      <c r="BU39" s="322"/>
      <c r="BV39" s="322"/>
      <c r="BW39" s="322"/>
      <c r="BX39" s="322"/>
      <c r="BY39" s="322">
        <v>4528.65</v>
      </c>
      <c r="BZ39" s="322"/>
      <c r="CA39" s="322"/>
      <c r="CB39" s="322"/>
      <c r="CC39" s="322"/>
      <c r="CD39" s="322"/>
      <c r="CE39" s="322"/>
      <c r="CF39" s="322"/>
      <c r="CG39" s="322"/>
      <c r="CH39" s="322"/>
      <c r="CI39" s="322"/>
      <c r="CJ39" s="322"/>
      <c r="CK39" s="343">
        <v>50</v>
      </c>
      <c r="CL39" s="343"/>
      <c r="CM39" s="343"/>
      <c r="CN39" s="343"/>
      <c r="CO39" s="343"/>
      <c r="CP39" s="343"/>
      <c r="CQ39" s="344">
        <f>(BA39+BM39+BY39)*CK39/100</f>
        <v>8121.225</v>
      </c>
      <c r="CR39" s="344"/>
      <c r="CS39" s="344"/>
      <c r="CT39" s="344"/>
      <c r="CU39" s="344"/>
      <c r="CV39" s="344"/>
      <c r="CW39" s="344"/>
      <c r="CX39" s="344"/>
      <c r="CY39" s="344"/>
      <c r="CZ39" s="344"/>
      <c r="DA39" s="344"/>
      <c r="DB39" s="344"/>
      <c r="DC39" s="343">
        <v>30</v>
      </c>
      <c r="DD39" s="343"/>
      <c r="DE39" s="343"/>
      <c r="DF39" s="343"/>
      <c r="DG39" s="343"/>
      <c r="DH39" s="343"/>
      <c r="DI39" s="344">
        <f>(BA39+BM39+BY39)*DC39/100</f>
        <v>4872.735</v>
      </c>
      <c r="DJ39" s="344"/>
      <c r="DK39" s="344"/>
      <c r="DL39" s="344"/>
      <c r="DM39" s="344"/>
      <c r="DN39" s="344"/>
      <c r="DO39" s="344"/>
      <c r="DP39" s="344"/>
      <c r="DQ39" s="344"/>
      <c r="DR39" s="344"/>
      <c r="DS39" s="344"/>
      <c r="DT39" s="344"/>
      <c r="DU39" s="322">
        <f>AC39*AM39*12</f>
        <v>8430611.1876</v>
      </c>
      <c r="DV39" s="322"/>
      <c r="DW39" s="322"/>
      <c r="DX39" s="322"/>
      <c r="DY39" s="322"/>
      <c r="DZ39" s="322"/>
      <c r="EA39" s="322"/>
      <c r="EB39" s="322"/>
      <c r="EC39" s="322"/>
      <c r="ED39" s="322"/>
      <c r="EE39" s="322"/>
      <c r="EF39" s="322"/>
      <c r="EG39" s="322"/>
      <c r="EH39" s="322"/>
    </row>
    <row r="40" spans="1:138" s="23" customFormat="1" ht="36" customHeight="1">
      <c r="A40" s="210" t="s">
        <v>411</v>
      </c>
      <c r="B40" s="210"/>
      <c r="C40" s="210"/>
      <c r="D40" s="210"/>
      <c r="E40" s="210"/>
      <c r="F40" s="210"/>
      <c r="G40" s="210"/>
      <c r="H40" s="210"/>
      <c r="I40" s="210"/>
      <c r="J40" s="210"/>
      <c r="K40" s="210"/>
      <c r="L40" s="210"/>
      <c r="M40" s="210"/>
      <c r="N40" s="210"/>
      <c r="O40" s="210"/>
      <c r="P40" s="210"/>
      <c r="Q40" s="210"/>
      <c r="R40" s="210"/>
      <c r="S40" s="210"/>
      <c r="T40" s="210"/>
      <c r="U40" s="342" t="s">
        <v>412</v>
      </c>
      <c r="V40" s="342"/>
      <c r="W40" s="342"/>
      <c r="X40" s="342"/>
      <c r="Y40" s="342"/>
      <c r="Z40" s="342"/>
      <c r="AA40" s="342"/>
      <c r="AB40" s="342"/>
      <c r="AC40" s="322">
        <v>18.41</v>
      </c>
      <c r="AD40" s="322"/>
      <c r="AE40" s="322"/>
      <c r="AF40" s="322"/>
      <c r="AG40" s="322"/>
      <c r="AH40" s="322"/>
      <c r="AI40" s="322"/>
      <c r="AJ40" s="322"/>
      <c r="AK40" s="322"/>
      <c r="AL40" s="322"/>
      <c r="AM40" s="322">
        <v>21844.49</v>
      </c>
      <c r="AN40" s="322"/>
      <c r="AO40" s="322"/>
      <c r="AP40" s="322"/>
      <c r="AQ40" s="322"/>
      <c r="AR40" s="322"/>
      <c r="AS40" s="322"/>
      <c r="AT40" s="322"/>
      <c r="AU40" s="322"/>
      <c r="AV40" s="322"/>
      <c r="AW40" s="322"/>
      <c r="AX40" s="322"/>
      <c r="AY40" s="322"/>
      <c r="AZ40" s="322"/>
      <c r="BA40" s="322">
        <v>3180.42</v>
      </c>
      <c r="BB40" s="322"/>
      <c r="BC40" s="322"/>
      <c r="BD40" s="322"/>
      <c r="BE40" s="322"/>
      <c r="BF40" s="322"/>
      <c r="BG40" s="322"/>
      <c r="BH40" s="322"/>
      <c r="BI40" s="322"/>
      <c r="BJ40" s="322"/>
      <c r="BK40" s="322"/>
      <c r="BL40" s="322"/>
      <c r="BM40" s="322">
        <v>378.71</v>
      </c>
      <c r="BN40" s="322"/>
      <c r="BO40" s="322"/>
      <c r="BP40" s="322"/>
      <c r="BQ40" s="322"/>
      <c r="BR40" s="322"/>
      <c r="BS40" s="322"/>
      <c r="BT40" s="322"/>
      <c r="BU40" s="322"/>
      <c r="BV40" s="322"/>
      <c r="BW40" s="322"/>
      <c r="BX40" s="322"/>
      <c r="BY40" s="322">
        <v>8576.7</v>
      </c>
      <c r="BZ40" s="322"/>
      <c r="CA40" s="322"/>
      <c r="CB40" s="322"/>
      <c r="CC40" s="322"/>
      <c r="CD40" s="322"/>
      <c r="CE40" s="322"/>
      <c r="CF40" s="322"/>
      <c r="CG40" s="322"/>
      <c r="CH40" s="322"/>
      <c r="CI40" s="322"/>
      <c r="CJ40" s="322"/>
      <c r="CK40" s="343">
        <v>50</v>
      </c>
      <c r="CL40" s="343"/>
      <c r="CM40" s="343"/>
      <c r="CN40" s="343"/>
      <c r="CO40" s="343"/>
      <c r="CP40" s="343"/>
      <c r="CQ40" s="344">
        <f>(BA40+BM40+BY40)*CK40/100</f>
        <v>6067.915000000001</v>
      </c>
      <c r="CR40" s="344"/>
      <c r="CS40" s="344"/>
      <c r="CT40" s="344"/>
      <c r="CU40" s="344"/>
      <c r="CV40" s="344"/>
      <c r="CW40" s="344"/>
      <c r="CX40" s="344"/>
      <c r="CY40" s="344"/>
      <c r="CZ40" s="344"/>
      <c r="DA40" s="344"/>
      <c r="DB40" s="344"/>
      <c r="DC40" s="343">
        <v>30</v>
      </c>
      <c r="DD40" s="343"/>
      <c r="DE40" s="343"/>
      <c r="DF40" s="343"/>
      <c r="DG40" s="343"/>
      <c r="DH40" s="343"/>
      <c r="DI40" s="344">
        <f>(BA40+BM40+BY40)*DC40/100</f>
        <v>3640.7490000000003</v>
      </c>
      <c r="DJ40" s="344"/>
      <c r="DK40" s="344"/>
      <c r="DL40" s="344"/>
      <c r="DM40" s="344"/>
      <c r="DN40" s="344"/>
      <c r="DO40" s="344"/>
      <c r="DP40" s="344"/>
      <c r="DQ40" s="344"/>
      <c r="DR40" s="344"/>
      <c r="DS40" s="344"/>
      <c r="DT40" s="344"/>
      <c r="DU40" s="322">
        <f>AC40*AM40*12+1.48+0.88</f>
        <v>4825887.090800001</v>
      </c>
      <c r="DV40" s="322"/>
      <c r="DW40" s="322"/>
      <c r="DX40" s="322"/>
      <c r="DY40" s="322"/>
      <c r="DZ40" s="322"/>
      <c r="EA40" s="322"/>
      <c r="EB40" s="322"/>
      <c r="EC40" s="322"/>
      <c r="ED40" s="322"/>
      <c r="EE40" s="322"/>
      <c r="EF40" s="322"/>
      <c r="EG40" s="322"/>
      <c r="EH40" s="322"/>
    </row>
    <row r="41" spans="1:139"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57.44</v>
      </c>
      <c r="AD41" s="322"/>
      <c r="AE41" s="322"/>
      <c r="AF41" s="322"/>
      <c r="AG41" s="322"/>
      <c r="AH41" s="322"/>
      <c r="AI41" s="322"/>
      <c r="AJ41" s="322"/>
      <c r="AK41" s="322"/>
      <c r="AL41" s="322"/>
      <c r="AM41" s="322">
        <f>SUM(AM38:AZ40)</f>
        <v>81587.75</v>
      </c>
      <c r="AN41" s="322"/>
      <c r="AO41" s="322"/>
      <c r="AP41" s="322"/>
      <c r="AQ41" s="322"/>
      <c r="AR41" s="322"/>
      <c r="AS41" s="322"/>
      <c r="AT41" s="322"/>
      <c r="AU41" s="322"/>
      <c r="AV41" s="322"/>
      <c r="AW41" s="322"/>
      <c r="AX41" s="322"/>
      <c r="AY41" s="322"/>
      <c r="AZ41" s="322"/>
      <c r="BA41" s="322">
        <f>SUM(BA38:BB40)</f>
        <v>18336.46</v>
      </c>
      <c r="BB41" s="322"/>
      <c r="BC41" s="322"/>
      <c r="BD41" s="322"/>
      <c r="BE41" s="322"/>
      <c r="BF41" s="322"/>
      <c r="BG41" s="322"/>
      <c r="BH41" s="322"/>
      <c r="BI41" s="322"/>
      <c r="BJ41" s="322"/>
      <c r="BK41" s="322"/>
      <c r="BL41" s="322"/>
      <c r="BM41" s="322">
        <f>SUM(BM39:BM40)</f>
        <v>2139.42</v>
      </c>
      <c r="BN41" s="322"/>
      <c r="BO41" s="322"/>
      <c r="BP41" s="322"/>
      <c r="BQ41" s="322"/>
      <c r="BR41" s="322"/>
      <c r="BS41" s="322"/>
      <c r="BT41" s="322"/>
      <c r="BU41" s="322"/>
      <c r="BV41" s="322"/>
      <c r="BW41" s="322"/>
      <c r="BX41" s="322"/>
      <c r="BY41" s="322">
        <f>SUM(BY39:BY40)</f>
        <v>13105.35</v>
      </c>
      <c r="BZ41" s="322"/>
      <c r="CA41" s="322"/>
      <c r="CB41" s="322"/>
      <c r="CC41" s="322"/>
      <c r="CD41" s="322"/>
      <c r="CE41" s="322"/>
      <c r="CF41" s="322"/>
      <c r="CG41" s="322"/>
      <c r="CH41" s="322"/>
      <c r="CI41" s="322"/>
      <c r="CJ41" s="322"/>
      <c r="CK41" s="232"/>
      <c r="CL41" s="232"/>
      <c r="CM41" s="232"/>
      <c r="CN41" s="232"/>
      <c r="CO41" s="232"/>
      <c r="CP41" s="232"/>
      <c r="CQ41" s="224">
        <f>SUM(CQ38:CQ40)</f>
        <v>22663.265</v>
      </c>
      <c r="CR41" s="224"/>
      <c r="CS41" s="224"/>
      <c r="CT41" s="224"/>
      <c r="CU41" s="224"/>
      <c r="CV41" s="224"/>
      <c r="CW41" s="224"/>
      <c r="CX41" s="224"/>
      <c r="CY41" s="224"/>
      <c r="CZ41" s="224"/>
      <c r="DA41" s="224"/>
      <c r="DB41" s="224"/>
      <c r="DC41" s="232"/>
      <c r="DD41" s="232"/>
      <c r="DE41" s="232"/>
      <c r="DF41" s="232"/>
      <c r="DG41" s="232"/>
      <c r="DH41" s="232"/>
      <c r="DI41" s="224">
        <f>SUM(DI38:DI40)</f>
        <v>13597.958999999999</v>
      </c>
      <c r="DJ41" s="224"/>
      <c r="DK41" s="224"/>
      <c r="DL41" s="224"/>
      <c r="DM41" s="224"/>
      <c r="DN41" s="224"/>
      <c r="DO41" s="224"/>
      <c r="DP41" s="224"/>
      <c r="DQ41" s="224"/>
      <c r="DR41" s="224"/>
      <c r="DS41" s="224"/>
      <c r="DT41" s="224"/>
      <c r="DU41" s="322">
        <f>SUM(DU38:DU40)</f>
        <v>18747731.0084</v>
      </c>
      <c r="DV41" s="322"/>
      <c r="DW41" s="322"/>
      <c r="DX41" s="322"/>
      <c r="DY41" s="322"/>
      <c r="DZ41" s="322"/>
      <c r="EA41" s="322"/>
      <c r="EB41" s="322"/>
      <c r="EC41" s="322"/>
      <c r="ED41" s="322"/>
      <c r="EE41" s="322"/>
      <c r="EF41" s="322"/>
      <c r="EG41" s="322"/>
      <c r="EH41" s="322"/>
      <c r="EI41" s="102">
        <f>DU41-CW15</f>
        <v>-0.0015999972820281982</v>
      </c>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c r="A43" s="262" t="s">
        <v>512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9" s="23" customFormat="1" ht="51.75" customHeight="1">
      <c r="A50" s="210" t="s">
        <v>409</v>
      </c>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f>AC38</f>
        <v>15</v>
      </c>
      <c r="AD50" s="322"/>
      <c r="AE50" s="322"/>
      <c r="AF50" s="322"/>
      <c r="AG50" s="322"/>
      <c r="AH50" s="322"/>
      <c r="AI50" s="322"/>
      <c r="AJ50" s="322"/>
      <c r="AK50" s="322"/>
      <c r="AL50" s="322"/>
      <c r="AM50" s="322">
        <f>AM38</f>
        <v>30506.85</v>
      </c>
      <c r="AN50" s="322"/>
      <c r="AO50" s="322"/>
      <c r="AP50" s="322"/>
      <c r="AQ50" s="322"/>
      <c r="AR50" s="322"/>
      <c r="AS50" s="322"/>
      <c r="AT50" s="322"/>
      <c r="AU50" s="322"/>
      <c r="AV50" s="322"/>
      <c r="AW50" s="322"/>
      <c r="AX50" s="322"/>
      <c r="AY50" s="322"/>
      <c r="AZ50" s="322"/>
      <c r="BA50" s="322">
        <f>BA38</f>
        <v>5202.95</v>
      </c>
      <c r="BB50" s="322"/>
      <c r="BC50" s="322"/>
      <c r="BD50" s="322"/>
      <c r="BE50" s="322"/>
      <c r="BF50" s="322"/>
      <c r="BG50" s="322"/>
      <c r="BH50" s="322"/>
      <c r="BI50" s="322"/>
      <c r="BJ50" s="322"/>
      <c r="BK50" s="322"/>
      <c r="BL50" s="322"/>
      <c r="BM50" s="322">
        <f>BM38</f>
        <v>854.13</v>
      </c>
      <c r="BN50" s="322"/>
      <c r="BO50" s="322"/>
      <c r="BP50" s="322"/>
      <c r="BQ50" s="322"/>
      <c r="BR50" s="322"/>
      <c r="BS50" s="322"/>
      <c r="BT50" s="322"/>
      <c r="BU50" s="322"/>
      <c r="BV50" s="322"/>
      <c r="BW50" s="322"/>
      <c r="BX50" s="322"/>
      <c r="BY50" s="322">
        <f>BY38</f>
        <v>10891.17</v>
      </c>
      <c r="BZ50" s="322"/>
      <c r="CA50" s="322"/>
      <c r="CB50" s="322"/>
      <c r="CC50" s="322"/>
      <c r="CD50" s="322"/>
      <c r="CE50" s="322"/>
      <c r="CF50" s="322"/>
      <c r="CG50" s="322"/>
      <c r="CH50" s="322"/>
      <c r="CI50" s="322"/>
      <c r="CJ50" s="322"/>
      <c r="CK50" s="343">
        <v>50</v>
      </c>
      <c r="CL50" s="343"/>
      <c r="CM50" s="343"/>
      <c r="CN50" s="343"/>
      <c r="CO50" s="343"/>
      <c r="CP50" s="343"/>
      <c r="CQ50" s="344">
        <f>(BA50+BM50+BY50)*CK50/100</f>
        <v>8474.125</v>
      </c>
      <c r="CR50" s="344"/>
      <c r="CS50" s="344"/>
      <c r="CT50" s="344"/>
      <c r="CU50" s="344"/>
      <c r="CV50" s="344"/>
      <c r="CW50" s="344"/>
      <c r="CX50" s="344"/>
      <c r="CY50" s="344"/>
      <c r="CZ50" s="344"/>
      <c r="DA50" s="344"/>
      <c r="DB50" s="344"/>
      <c r="DC50" s="343">
        <v>30</v>
      </c>
      <c r="DD50" s="343"/>
      <c r="DE50" s="343"/>
      <c r="DF50" s="343"/>
      <c r="DG50" s="343"/>
      <c r="DH50" s="343"/>
      <c r="DI50" s="344">
        <f>(BA50+BM50+BY50)*DC50/100</f>
        <v>5084.475</v>
      </c>
      <c r="DJ50" s="344"/>
      <c r="DK50" s="344"/>
      <c r="DL50" s="344"/>
      <c r="DM50" s="344"/>
      <c r="DN50" s="344"/>
      <c r="DO50" s="344"/>
      <c r="DP50" s="344"/>
      <c r="DQ50" s="344"/>
      <c r="DR50" s="344"/>
      <c r="DS50" s="344"/>
      <c r="DT50" s="344"/>
      <c r="DU50" s="322">
        <f>AC50*AM50*12+1.76-1+0.3-1.33</f>
        <v>5491232.7299999995</v>
      </c>
      <c r="DV50" s="322"/>
      <c r="DW50" s="322"/>
      <c r="DX50" s="322"/>
      <c r="DY50" s="322"/>
      <c r="DZ50" s="322"/>
      <c r="EA50" s="322"/>
      <c r="EB50" s="322"/>
      <c r="EC50" s="322"/>
      <c r="ED50" s="322"/>
      <c r="EE50" s="322"/>
      <c r="EF50" s="322"/>
      <c r="EG50" s="322"/>
      <c r="EH50" s="322"/>
      <c r="EI50" s="102">
        <f>DU38-DU50</f>
        <v>0</v>
      </c>
    </row>
    <row r="51" spans="1:139" s="23" customFormat="1" ht="33.75" customHeight="1">
      <c r="A51" s="210" t="s">
        <v>410</v>
      </c>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f>AC39</f>
        <v>24.03</v>
      </c>
      <c r="AD51" s="322"/>
      <c r="AE51" s="322"/>
      <c r="AF51" s="322"/>
      <c r="AG51" s="322"/>
      <c r="AH51" s="322"/>
      <c r="AI51" s="322"/>
      <c r="AJ51" s="322"/>
      <c r="AK51" s="322"/>
      <c r="AL51" s="322"/>
      <c r="AM51" s="322">
        <f>AM39</f>
        <v>29236.41</v>
      </c>
      <c r="AN51" s="322"/>
      <c r="AO51" s="322"/>
      <c r="AP51" s="322"/>
      <c r="AQ51" s="322"/>
      <c r="AR51" s="322"/>
      <c r="AS51" s="322"/>
      <c r="AT51" s="322"/>
      <c r="AU51" s="322"/>
      <c r="AV51" s="322"/>
      <c r="AW51" s="322"/>
      <c r="AX51" s="322"/>
      <c r="AY51" s="322"/>
      <c r="AZ51" s="322"/>
      <c r="BA51" s="322">
        <f>BA39</f>
        <v>9953.09</v>
      </c>
      <c r="BB51" s="322"/>
      <c r="BC51" s="322"/>
      <c r="BD51" s="322"/>
      <c r="BE51" s="322"/>
      <c r="BF51" s="322"/>
      <c r="BG51" s="322"/>
      <c r="BH51" s="322"/>
      <c r="BI51" s="322"/>
      <c r="BJ51" s="322"/>
      <c r="BK51" s="322"/>
      <c r="BL51" s="322"/>
      <c r="BM51" s="322">
        <f>BM39</f>
        <v>1760.71</v>
      </c>
      <c r="BN51" s="322"/>
      <c r="BO51" s="322"/>
      <c r="BP51" s="322"/>
      <c r="BQ51" s="322"/>
      <c r="BR51" s="322"/>
      <c r="BS51" s="322"/>
      <c r="BT51" s="322"/>
      <c r="BU51" s="322"/>
      <c r="BV51" s="322"/>
      <c r="BW51" s="322"/>
      <c r="BX51" s="322"/>
      <c r="BY51" s="322">
        <f>BY39</f>
        <v>4528.65</v>
      </c>
      <c r="BZ51" s="322"/>
      <c r="CA51" s="322"/>
      <c r="CB51" s="322"/>
      <c r="CC51" s="322"/>
      <c r="CD51" s="322"/>
      <c r="CE51" s="322"/>
      <c r="CF51" s="322"/>
      <c r="CG51" s="322"/>
      <c r="CH51" s="322"/>
      <c r="CI51" s="322"/>
      <c r="CJ51" s="322"/>
      <c r="CK51" s="343">
        <v>50</v>
      </c>
      <c r="CL51" s="343"/>
      <c r="CM51" s="343"/>
      <c r="CN51" s="343"/>
      <c r="CO51" s="343"/>
      <c r="CP51" s="343"/>
      <c r="CQ51" s="344">
        <f>(BA51+BM51+BY51)*CK51/100</f>
        <v>8121.225</v>
      </c>
      <c r="CR51" s="344"/>
      <c r="CS51" s="344"/>
      <c r="CT51" s="344"/>
      <c r="CU51" s="344"/>
      <c r="CV51" s="344"/>
      <c r="CW51" s="344"/>
      <c r="CX51" s="344"/>
      <c r="CY51" s="344"/>
      <c r="CZ51" s="344"/>
      <c r="DA51" s="344"/>
      <c r="DB51" s="344"/>
      <c r="DC51" s="343">
        <v>30</v>
      </c>
      <c r="DD51" s="343"/>
      <c r="DE51" s="343"/>
      <c r="DF51" s="343"/>
      <c r="DG51" s="343"/>
      <c r="DH51" s="343"/>
      <c r="DI51" s="344">
        <f>(BA51+BM51+BY51)*DC51/100</f>
        <v>4872.735</v>
      </c>
      <c r="DJ51" s="344"/>
      <c r="DK51" s="344"/>
      <c r="DL51" s="344"/>
      <c r="DM51" s="344"/>
      <c r="DN51" s="344"/>
      <c r="DO51" s="344"/>
      <c r="DP51" s="344"/>
      <c r="DQ51" s="344"/>
      <c r="DR51" s="344"/>
      <c r="DS51" s="344"/>
      <c r="DT51" s="344"/>
      <c r="DU51" s="322">
        <f>AC51*AM51*12+6.9+0.23+5.13-12.26</f>
        <v>8430611.187600002</v>
      </c>
      <c r="DV51" s="322"/>
      <c r="DW51" s="322"/>
      <c r="DX51" s="322"/>
      <c r="DY51" s="322"/>
      <c r="DZ51" s="322"/>
      <c r="EA51" s="322"/>
      <c r="EB51" s="322"/>
      <c r="EC51" s="322"/>
      <c r="ED51" s="322"/>
      <c r="EE51" s="322"/>
      <c r="EF51" s="322"/>
      <c r="EG51" s="322"/>
      <c r="EH51" s="322"/>
      <c r="EI51" s="102">
        <f>DU39-DU51</f>
        <v>0</v>
      </c>
    </row>
    <row r="52" spans="1:139" s="23" customFormat="1" ht="30.75" customHeight="1">
      <c r="A52" s="210" t="s">
        <v>411</v>
      </c>
      <c r="B52" s="210"/>
      <c r="C52" s="210"/>
      <c r="D52" s="210"/>
      <c r="E52" s="210"/>
      <c r="F52" s="210"/>
      <c r="G52" s="210"/>
      <c r="H52" s="210"/>
      <c r="I52" s="210"/>
      <c r="J52" s="210"/>
      <c r="K52" s="210"/>
      <c r="L52" s="210"/>
      <c r="M52" s="210"/>
      <c r="N52" s="210"/>
      <c r="O52" s="210"/>
      <c r="P52" s="210"/>
      <c r="Q52" s="210"/>
      <c r="R52" s="210"/>
      <c r="S52" s="210"/>
      <c r="T52" s="210"/>
      <c r="U52" s="342" t="s">
        <v>412</v>
      </c>
      <c r="V52" s="342"/>
      <c r="W52" s="342"/>
      <c r="X52" s="342"/>
      <c r="Y52" s="342"/>
      <c r="Z52" s="342"/>
      <c r="AA52" s="342"/>
      <c r="AB52" s="342"/>
      <c r="AC52" s="322">
        <f>AC40</f>
        <v>18.41</v>
      </c>
      <c r="AD52" s="322"/>
      <c r="AE52" s="322"/>
      <c r="AF52" s="322"/>
      <c r="AG52" s="322"/>
      <c r="AH52" s="322"/>
      <c r="AI52" s="322"/>
      <c r="AJ52" s="322"/>
      <c r="AK52" s="322"/>
      <c r="AL52" s="322"/>
      <c r="AM52" s="322">
        <f>AM40</f>
        <v>21844.49</v>
      </c>
      <c r="AN52" s="322"/>
      <c r="AO52" s="322"/>
      <c r="AP52" s="322"/>
      <c r="AQ52" s="322"/>
      <c r="AR52" s="322"/>
      <c r="AS52" s="322"/>
      <c r="AT52" s="322"/>
      <c r="AU52" s="322"/>
      <c r="AV52" s="322"/>
      <c r="AW52" s="322"/>
      <c r="AX52" s="322"/>
      <c r="AY52" s="322"/>
      <c r="AZ52" s="322"/>
      <c r="BA52" s="322">
        <f>BA40</f>
        <v>3180.42</v>
      </c>
      <c r="BB52" s="322"/>
      <c r="BC52" s="322"/>
      <c r="BD52" s="322"/>
      <c r="BE52" s="322"/>
      <c r="BF52" s="322"/>
      <c r="BG52" s="322"/>
      <c r="BH52" s="322"/>
      <c r="BI52" s="322"/>
      <c r="BJ52" s="322"/>
      <c r="BK52" s="322"/>
      <c r="BL52" s="322"/>
      <c r="BM52" s="322">
        <f>BM40</f>
        <v>378.71</v>
      </c>
      <c r="BN52" s="322"/>
      <c r="BO52" s="322"/>
      <c r="BP52" s="322"/>
      <c r="BQ52" s="322"/>
      <c r="BR52" s="322"/>
      <c r="BS52" s="322"/>
      <c r="BT52" s="322"/>
      <c r="BU52" s="322"/>
      <c r="BV52" s="322"/>
      <c r="BW52" s="322"/>
      <c r="BX52" s="322"/>
      <c r="BY52" s="322">
        <f>BY40</f>
        <v>8576.7</v>
      </c>
      <c r="BZ52" s="322"/>
      <c r="CA52" s="322"/>
      <c r="CB52" s="322"/>
      <c r="CC52" s="322"/>
      <c r="CD52" s="322"/>
      <c r="CE52" s="322"/>
      <c r="CF52" s="322"/>
      <c r="CG52" s="322"/>
      <c r="CH52" s="322"/>
      <c r="CI52" s="322"/>
      <c r="CJ52" s="322"/>
      <c r="CK52" s="343">
        <v>50</v>
      </c>
      <c r="CL52" s="343"/>
      <c r="CM52" s="343"/>
      <c r="CN52" s="343"/>
      <c r="CO52" s="343"/>
      <c r="CP52" s="343"/>
      <c r="CQ52" s="344">
        <f>(BA52+BM52+BY52)*CK52/100</f>
        <v>6067.915000000001</v>
      </c>
      <c r="CR52" s="344"/>
      <c r="CS52" s="344"/>
      <c r="CT52" s="344"/>
      <c r="CU52" s="344"/>
      <c r="CV52" s="344"/>
      <c r="CW52" s="344"/>
      <c r="CX52" s="344"/>
      <c r="CY52" s="344"/>
      <c r="CZ52" s="344"/>
      <c r="DA52" s="344"/>
      <c r="DB52" s="344"/>
      <c r="DC52" s="343">
        <v>30</v>
      </c>
      <c r="DD52" s="343"/>
      <c r="DE52" s="343"/>
      <c r="DF52" s="343"/>
      <c r="DG52" s="343"/>
      <c r="DH52" s="343"/>
      <c r="DI52" s="344">
        <f>(BA52+BM52+BY52)*DC52/100</f>
        <v>3640.7490000000003</v>
      </c>
      <c r="DJ52" s="344"/>
      <c r="DK52" s="344"/>
      <c r="DL52" s="344"/>
      <c r="DM52" s="344"/>
      <c r="DN52" s="344"/>
      <c r="DO52" s="344"/>
      <c r="DP52" s="344"/>
      <c r="DQ52" s="344"/>
      <c r="DR52" s="344"/>
      <c r="DS52" s="344"/>
      <c r="DT52" s="344"/>
      <c r="DU52" s="322">
        <f>AC52*AM52*12+3.95-4.24+2.65</f>
        <v>4825887.090800001</v>
      </c>
      <c r="DV52" s="322"/>
      <c r="DW52" s="322"/>
      <c r="DX52" s="322"/>
      <c r="DY52" s="322"/>
      <c r="DZ52" s="322"/>
      <c r="EA52" s="322"/>
      <c r="EB52" s="322"/>
      <c r="EC52" s="322"/>
      <c r="ED52" s="322"/>
      <c r="EE52" s="322"/>
      <c r="EF52" s="322"/>
      <c r="EG52" s="322"/>
      <c r="EH52" s="322"/>
      <c r="EI52" s="102">
        <f>DU40-DU52</f>
        <v>0</v>
      </c>
    </row>
    <row r="53" spans="1:139"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57.44</v>
      </c>
      <c r="AD53" s="322"/>
      <c r="AE53" s="322"/>
      <c r="AF53" s="322"/>
      <c r="AG53" s="322"/>
      <c r="AH53" s="322"/>
      <c r="AI53" s="322"/>
      <c r="AJ53" s="322"/>
      <c r="AK53" s="322"/>
      <c r="AL53" s="322"/>
      <c r="AM53" s="322">
        <f>SUM(AM50:AZ52)</f>
        <v>81587.75</v>
      </c>
      <c r="AN53" s="322"/>
      <c r="AO53" s="322"/>
      <c r="AP53" s="322"/>
      <c r="AQ53" s="322"/>
      <c r="AR53" s="322"/>
      <c r="AS53" s="322"/>
      <c r="AT53" s="322"/>
      <c r="AU53" s="322"/>
      <c r="AV53" s="322"/>
      <c r="AW53" s="322"/>
      <c r="AX53" s="322"/>
      <c r="AY53" s="322"/>
      <c r="AZ53" s="322"/>
      <c r="BA53" s="322">
        <f>SUM(BA50:BB52)</f>
        <v>18336.46</v>
      </c>
      <c r="BB53" s="322"/>
      <c r="BC53" s="322"/>
      <c r="BD53" s="322"/>
      <c r="BE53" s="322"/>
      <c r="BF53" s="322"/>
      <c r="BG53" s="322"/>
      <c r="BH53" s="322"/>
      <c r="BI53" s="322"/>
      <c r="BJ53" s="322"/>
      <c r="BK53" s="322"/>
      <c r="BL53" s="322"/>
      <c r="BM53" s="322">
        <f>SUM(BM51:BM52)</f>
        <v>2139.42</v>
      </c>
      <c r="BN53" s="322"/>
      <c r="BO53" s="322"/>
      <c r="BP53" s="322"/>
      <c r="BQ53" s="322"/>
      <c r="BR53" s="322"/>
      <c r="BS53" s="322"/>
      <c r="BT53" s="322"/>
      <c r="BU53" s="322"/>
      <c r="BV53" s="322"/>
      <c r="BW53" s="322"/>
      <c r="BX53" s="322"/>
      <c r="BY53" s="322">
        <f>SUM(BY51:BY52)</f>
        <v>13105.35</v>
      </c>
      <c r="BZ53" s="322"/>
      <c r="CA53" s="322"/>
      <c r="CB53" s="322"/>
      <c r="CC53" s="322"/>
      <c r="CD53" s="322"/>
      <c r="CE53" s="322"/>
      <c r="CF53" s="322"/>
      <c r="CG53" s="322"/>
      <c r="CH53" s="322"/>
      <c r="CI53" s="322"/>
      <c r="CJ53" s="322"/>
      <c r="CK53" s="232"/>
      <c r="CL53" s="232"/>
      <c r="CM53" s="232"/>
      <c r="CN53" s="232"/>
      <c r="CO53" s="232"/>
      <c r="CP53" s="232"/>
      <c r="CQ53" s="224">
        <f>SUM(CQ50:CQ52)</f>
        <v>22663.265</v>
      </c>
      <c r="CR53" s="224"/>
      <c r="CS53" s="224"/>
      <c r="CT53" s="224"/>
      <c r="CU53" s="224"/>
      <c r="CV53" s="224"/>
      <c r="CW53" s="224"/>
      <c r="CX53" s="224"/>
      <c r="CY53" s="224"/>
      <c r="CZ53" s="224"/>
      <c r="DA53" s="224"/>
      <c r="DB53" s="224"/>
      <c r="DC53" s="232"/>
      <c r="DD53" s="232"/>
      <c r="DE53" s="232"/>
      <c r="DF53" s="232"/>
      <c r="DG53" s="232"/>
      <c r="DH53" s="232"/>
      <c r="DI53" s="224">
        <f>SUM(DI50:DI52)</f>
        <v>13597.958999999999</v>
      </c>
      <c r="DJ53" s="224"/>
      <c r="DK53" s="224"/>
      <c r="DL53" s="224"/>
      <c r="DM53" s="224"/>
      <c r="DN53" s="224"/>
      <c r="DO53" s="224"/>
      <c r="DP53" s="224"/>
      <c r="DQ53" s="224"/>
      <c r="DR53" s="224"/>
      <c r="DS53" s="224"/>
      <c r="DT53" s="224"/>
      <c r="DU53" s="322">
        <f>SUM(DU50:DU52)</f>
        <v>18747731.008400004</v>
      </c>
      <c r="DV53" s="322"/>
      <c r="DW53" s="322"/>
      <c r="DX53" s="322"/>
      <c r="DY53" s="322"/>
      <c r="DZ53" s="322"/>
      <c r="EA53" s="322"/>
      <c r="EB53" s="322"/>
      <c r="EC53" s="322"/>
      <c r="ED53" s="322"/>
      <c r="EE53" s="322"/>
      <c r="EF53" s="322"/>
      <c r="EG53" s="322"/>
      <c r="EH53" s="322"/>
      <c r="EI53" s="102">
        <f>DU41-DU53</f>
        <v>0</v>
      </c>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f>'1 раздел'!E44+0.01</f>
        <v>5872495.159999999</v>
      </c>
      <c r="CE64" s="295"/>
      <c r="CF64" s="295"/>
      <c r="CG64" s="295"/>
      <c r="CH64" s="295"/>
      <c r="CI64" s="295"/>
      <c r="CJ64" s="295"/>
      <c r="CK64" s="295"/>
      <c r="CL64" s="295"/>
      <c r="CM64" s="295"/>
      <c r="CN64" s="295"/>
      <c r="CO64" s="295"/>
      <c r="CP64" s="295"/>
      <c r="CQ64" s="295"/>
      <c r="CR64" s="295"/>
      <c r="CS64" s="295"/>
      <c r="CT64" s="295"/>
      <c r="CU64" s="295"/>
      <c r="CV64" s="295"/>
      <c r="CW64" s="295">
        <v>5630406.76</v>
      </c>
      <c r="CX64" s="295"/>
      <c r="CY64" s="295"/>
      <c r="CZ64" s="295"/>
      <c r="DA64" s="295"/>
      <c r="DB64" s="295"/>
      <c r="DC64" s="295"/>
      <c r="DD64" s="295"/>
      <c r="DE64" s="295"/>
      <c r="DF64" s="295"/>
      <c r="DG64" s="295"/>
      <c r="DH64" s="295"/>
      <c r="DI64" s="295"/>
      <c r="DJ64" s="295"/>
      <c r="DK64" s="295"/>
      <c r="DL64" s="295"/>
      <c r="DM64" s="295"/>
      <c r="DN64" s="295"/>
      <c r="DO64" s="295"/>
      <c r="DP64" s="295">
        <f>CW64</f>
        <v>5630406.76</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CD62+CD64+CD63+CD65+CD66</f>
        <v>5872495.159999999</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v>19445348.14</v>
      </c>
      <c r="BD76" s="347"/>
      <c r="BE76" s="347"/>
      <c r="BF76" s="347"/>
      <c r="BG76" s="347"/>
      <c r="BH76" s="347"/>
      <c r="BI76" s="347"/>
      <c r="BJ76" s="347"/>
      <c r="BK76" s="347"/>
      <c r="BL76" s="347"/>
      <c r="BM76" s="347"/>
      <c r="BN76" s="347"/>
      <c r="BO76" s="347"/>
      <c r="BP76" s="348"/>
      <c r="BQ76" s="346">
        <v>18643731.01</v>
      </c>
      <c r="BR76" s="347"/>
      <c r="BS76" s="347"/>
      <c r="BT76" s="347"/>
      <c r="BU76" s="347"/>
      <c r="BV76" s="347"/>
      <c r="BW76" s="347"/>
      <c r="BX76" s="347"/>
      <c r="BY76" s="347"/>
      <c r="BZ76" s="347"/>
      <c r="CA76" s="347"/>
      <c r="CB76" s="347"/>
      <c r="CC76" s="347"/>
      <c r="CD76" s="348"/>
      <c r="CE76" s="346">
        <f>BQ76</f>
        <v>18643731.01</v>
      </c>
      <c r="CF76" s="347"/>
      <c r="CG76" s="347"/>
      <c r="CH76" s="347"/>
      <c r="CI76" s="347"/>
      <c r="CJ76" s="347"/>
      <c r="CK76" s="347"/>
      <c r="CL76" s="347"/>
      <c r="CM76" s="347"/>
      <c r="CN76" s="347"/>
      <c r="CO76" s="347"/>
      <c r="CP76" s="347"/>
      <c r="CQ76" s="347"/>
      <c r="CR76" s="348"/>
      <c r="CS76" s="346">
        <f>BC76*22%</f>
        <v>4277976.5908</v>
      </c>
      <c r="CT76" s="347"/>
      <c r="CU76" s="347"/>
      <c r="CV76" s="347"/>
      <c r="CW76" s="347"/>
      <c r="CX76" s="347"/>
      <c r="CY76" s="347"/>
      <c r="CZ76" s="347"/>
      <c r="DA76" s="347"/>
      <c r="DB76" s="347"/>
      <c r="DC76" s="347"/>
      <c r="DD76" s="347"/>
      <c r="DE76" s="347"/>
      <c r="DF76" s="348"/>
      <c r="DG76" s="346">
        <f>BQ76*22%</f>
        <v>4101620.8222000003</v>
      </c>
      <c r="DH76" s="347"/>
      <c r="DI76" s="347"/>
      <c r="DJ76" s="347"/>
      <c r="DK76" s="347"/>
      <c r="DL76" s="347"/>
      <c r="DM76" s="347"/>
      <c r="DN76" s="347"/>
      <c r="DO76" s="347"/>
      <c r="DP76" s="347"/>
      <c r="DQ76" s="347"/>
      <c r="DR76" s="347"/>
      <c r="DS76" s="347"/>
      <c r="DT76" s="348"/>
      <c r="DU76" s="346">
        <f>DG76</f>
        <v>4101620.8222000003</v>
      </c>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19445348.14</v>
      </c>
      <c r="BD81" s="347"/>
      <c r="BE81" s="347"/>
      <c r="BF81" s="347"/>
      <c r="BG81" s="347"/>
      <c r="BH81" s="347"/>
      <c r="BI81" s="347"/>
      <c r="BJ81" s="347"/>
      <c r="BK81" s="347"/>
      <c r="BL81" s="347"/>
      <c r="BM81" s="347"/>
      <c r="BN81" s="347"/>
      <c r="BO81" s="347"/>
      <c r="BP81" s="348"/>
      <c r="BQ81" s="346">
        <f>BQ76</f>
        <v>18643731.01</v>
      </c>
      <c r="BR81" s="347"/>
      <c r="BS81" s="347"/>
      <c r="BT81" s="347"/>
      <c r="BU81" s="347"/>
      <c r="BV81" s="347"/>
      <c r="BW81" s="347"/>
      <c r="BX81" s="347"/>
      <c r="BY81" s="347"/>
      <c r="BZ81" s="347"/>
      <c r="CA81" s="347"/>
      <c r="CB81" s="347"/>
      <c r="CC81" s="347"/>
      <c r="CD81" s="348"/>
      <c r="CE81" s="346">
        <f>BQ81</f>
        <v>18643731.01</v>
      </c>
      <c r="CF81" s="347"/>
      <c r="CG81" s="347"/>
      <c r="CH81" s="347"/>
      <c r="CI81" s="347"/>
      <c r="CJ81" s="347"/>
      <c r="CK81" s="347"/>
      <c r="CL81" s="347"/>
      <c r="CM81" s="347"/>
      <c r="CN81" s="347"/>
      <c r="CO81" s="347"/>
      <c r="CP81" s="347"/>
      <c r="CQ81" s="347"/>
      <c r="CR81" s="348"/>
      <c r="CS81" s="346">
        <f>BC81*2.9%</f>
        <v>563915.09606</v>
      </c>
      <c r="CT81" s="347"/>
      <c r="CU81" s="347"/>
      <c r="CV81" s="347"/>
      <c r="CW81" s="347"/>
      <c r="CX81" s="347"/>
      <c r="CY81" s="347"/>
      <c r="CZ81" s="347"/>
      <c r="DA81" s="347"/>
      <c r="DB81" s="347"/>
      <c r="DC81" s="347"/>
      <c r="DD81" s="347"/>
      <c r="DE81" s="347"/>
      <c r="DF81" s="348"/>
      <c r="DG81" s="346">
        <f>BQ81*2.9%</f>
        <v>540668.19929</v>
      </c>
      <c r="DH81" s="347"/>
      <c r="DI81" s="347"/>
      <c r="DJ81" s="347"/>
      <c r="DK81" s="347"/>
      <c r="DL81" s="347"/>
      <c r="DM81" s="347"/>
      <c r="DN81" s="347"/>
      <c r="DO81" s="347"/>
      <c r="DP81" s="347"/>
      <c r="DQ81" s="347"/>
      <c r="DR81" s="347"/>
      <c r="DS81" s="347"/>
      <c r="DT81" s="348"/>
      <c r="DU81" s="346">
        <f>DG81</f>
        <v>540668.19929</v>
      </c>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19445348.14</v>
      </c>
      <c r="BD85" s="347"/>
      <c r="BE85" s="347"/>
      <c r="BF85" s="347"/>
      <c r="BG85" s="347"/>
      <c r="BH85" s="347"/>
      <c r="BI85" s="347"/>
      <c r="BJ85" s="347"/>
      <c r="BK85" s="347"/>
      <c r="BL85" s="347"/>
      <c r="BM85" s="347"/>
      <c r="BN85" s="347"/>
      <c r="BO85" s="347"/>
      <c r="BP85" s="348"/>
      <c r="BQ85" s="346">
        <f>BQ81</f>
        <v>18643731.01</v>
      </c>
      <c r="BR85" s="347"/>
      <c r="BS85" s="347"/>
      <c r="BT85" s="347"/>
      <c r="BU85" s="347"/>
      <c r="BV85" s="347"/>
      <c r="BW85" s="347"/>
      <c r="BX85" s="347"/>
      <c r="BY85" s="347"/>
      <c r="BZ85" s="347"/>
      <c r="CA85" s="347"/>
      <c r="CB85" s="347"/>
      <c r="CC85" s="347"/>
      <c r="CD85" s="348"/>
      <c r="CE85" s="346">
        <f>BQ85</f>
        <v>18643731.01</v>
      </c>
      <c r="CF85" s="347"/>
      <c r="CG85" s="347"/>
      <c r="CH85" s="347"/>
      <c r="CI85" s="347"/>
      <c r="CJ85" s="347"/>
      <c r="CK85" s="347"/>
      <c r="CL85" s="347"/>
      <c r="CM85" s="347"/>
      <c r="CN85" s="347"/>
      <c r="CO85" s="347"/>
      <c r="CP85" s="347"/>
      <c r="CQ85" s="347"/>
      <c r="CR85" s="348"/>
      <c r="CS85" s="346">
        <f>BC85*0.2%</f>
        <v>38890.696280000004</v>
      </c>
      <c r="CT85" s="347"/>
      <c r="CU85" s="347"/>
      <c r="CV85" s="347"/>
      <c r="CW85" s="347"/>
      <c r="CX85" s="347"/>
      <c r="CY85" s="347"/>
      <c r="CZ85" s="347"/>
      <c r="DA85" s="347"/>
      <c r="DB85" s="347"/>
      <c r="DC85" s="347"/>
      <c r="DD85" s="347"/>
      <c r="DE85" s="347"/>
      <c r="DF85" s="348"/>
      <c r="DG85" s="346">
        <f>BQ85*0.2%</f>
        <v>37287.462020000006</v>
      </c>
      <c r="DH85" s="347"/>
      <c r="DI85" s="347"/>
      <c r="DJ85" s="347"/>
      <c r="DK85" s="347"/>
      <c r="DL85" s="347"/>
      <c r="DM85" s="347"/>
      <c r="DN85" s="347"/>
      <c r="DO85" s="347"/>
      <c r="DP85" s="347"/>
      <c r="DQ85" s="347"/>
      <c r="DR85" s="347"/>
      <c r="DS85" s="347"/>
      <c r="DT85" s="348"/>
      <c r="DU85" s="346">
        <f>DG85</f>
        <v>37287.462020000006</v>
      </c>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19445348.14</v>
      </c>
      <c r="BD89" s="347"/>
      <c r="BE89" s="347"/>
      <c r="BF89" s="347"/>
      <c r="BG89" s="347"/>
      <c r="BH89" s="347"/>
      <c r="BI89" s="347"/>
      <c r="BJ89" s="347"/>
      <c r="BK89" s="347"/>
      <c r="BL89" s="347"/>
      <c r="BM89" s="347"/>
      <c r="BN89" s="347"/>
      <c r="BO89" s="347"/>
      <c r="BP89" s="348"/>
      <c r="BQ89" s="346">
        <f>BQ85</f>
        <v>18643731.01</v>
      </c>
      <c r="BR89" s="347"/>
      <c r="BS89" s="347"/>
      <c r="BT89" s="347"/>
      <c r="BU89" s="347"/>
      <c r="BV89" s="347"/>
      <c r="BW89" s="347"/>
      <c r="BX89" s="347"/>
      <c r="BY89" s="347"/>
      <c r="BZ89" s="347"/>
      <c r="CA89" s="347"/>
      <c r="CB89" s="347"/>
      <c r="CC89" s="347"/>
      <c r="CD89" s="348"/>
      <c r="CE89" s="346">
        <f>BQ89</f>
        <v>18643731.01</v>
      </c>
      <c r="CF89" s="347"/>
      <c r="CG89" s="347"/>
      <c r="CH89" s="347"/>
      <c r="CI89" s="347"/>
      <c r="CJ89" s="347"/>
      <c r="CK89" s="347"/>
      <c r="CL89" s="347"/>
      <c r="CM89" s="347"/>
      <c r="CN89" s="347"/>
      <c r="CO89" s="347"/>
      <c r="CP89" s="347"/>
      <c r="CQ89" s="347"/>
      <c r="CR89" s="348"/>
      <c r="CS89" s="346">
        <f>BC89*5.1%</f>
        <v>991712.75514</v>
      </c>
      <c r="CT89" s="347"/>
      <c r="CU89" s="347"/>
      <c r="CV89" s="347"/>
      <c r="CW89" s="347"/>
      <c r="CX89" s="347"/>
      <c r="CY89" s="347"/>
      <c r="CZ89" s="347"/>
      <c r="DA89" s="347"/>
      <c r="DB89" s="347"/>
      <c r="DC89" s="347"/>
      <c r="DD89" s="347"/>
      <c r="DE89" s="347"/>
      <c r="DF89" s="348"/>
      <c r="DG89" s="346">
        <f>BQ89*5.1%</f>
        <v>950830.28151</v>
      </c>
      <c r="DH89" s="347"/>
      <c r="DI89" s="347"/>
      <c r="DJ89" s="347"/>
      <c r="DK89" s="347"/>
      <c r="DL89" s="347"/>
      <c r="DM89" s="347"/>
      <c r="DN89" s="347"/>
      <c r="DO89" s="347"/>
      <c r="DP89" s="347"/>
      <c r="DQ89" s="347"/>
      <c r="DR89" s="347"/>
      <c r="DS89" s="347"/>
      <c r="DT89" s="348"/>
      <c r="DU89" s="346">
        <f>DG89</f>
        <v>950830.28151</v>
      </c>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9"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CS76+CS81+CS85+CS89+0.02</f>
        <v>5872495.15828</v>
      </c>
      <c r="CT91" s="317"/>
      <c r="CU91" s="317"/>
      <c r="CV91" s="317"/>
      <c r="CW91" s="317"/>
      <c r="CX91" s="317"/>
      <c r="CY91" s="317"/>
      <c r="CZ91" s="317"/>
      <c r="DA91" s="317"/>
      <c r="DB91" s="317"/>
      <c r="DC91" s="317"/>
      <c r="DD91" s="317"/>
      <c r="DE91" s="317"/>
      <c r="DF91" s="317"/>
      <c r="DG91" s="317">
        <f>DG76+DG81+DG85+DG89-0.01</f>
        <v>5630406.755020001</v>
      </c>
      <c r="DH91" s="317"/>
      <c r="DI91" s="317"/>
      <c r="DJ91" s="317"/>
      <c r="DK91" s="317"/>
      <c r="DL91" s="317"/>
      <c r="DM91" s="317"/>
      <c r="DN91" s="317"/>
      <c r="DO91" s="317"/>
      <c r="DP91" s="317"/>
      <c r="DQ91" s="317"/>
      <c r="DR91" s="317"/>
      <c r="DS91" s="317"/>
      <c r="DT91" s="317"/>
      <c r="DU91" s="317">
        <f>DU76+DU81+DU85+DU89-0.01</f>
        <v>5630406.755020001</v>
      </c>
      <c r="DV91" s="317"/>
      <c r="DW91" s="317"/>
      <c r="DX91" s="317"/>
      <c r="DY91" s="317"/>
      <c r="DZ91" s="317"/>
      <c r="EA91" s="317"/>
      <c r="EB91" s="317"/>
      <c r="EC91" s="317"/>
      <c r="ED91" s="317"/>
      <c r="EE91" s="317"/>
      <c r="EF91" s="317"/>
      <c r="EG91" s="317"/>
      <c r="EH91" s="317"/>
      <c r="EI91" s="102">
        <f>CD67-CS91</f>
        <v>0.0017199991270899773</v>
      </c>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tr">
        <f>BC72</f>
        <v>на 2021 г.</v>
      </c>
      <c r="AI101" s="200"/>
      <c r="AJ101" s="200"/>
      <c r="AK101" s="200"/>
      <c r="AL101" s="200"/>
      <c r="AM101" s="200"/>
      <c r="AN101" s="200"/>
      <c r="AO101" s="200"/>
      <c r="AP101" s="200"/>
      <c r="AQ101" s="200" t="str">
        <f>BQ72</f>
        <v>на 2022 г.</v>
      </c>
      <c r="AR101" s="200"/>
      <c r="AS101" s="200"/>
      <c r="AT101" s="200"/>
      <c r="AU101" s="200"/>
      <c r="AV101" s="200"/>
      <c r="AW101" s="200"/>
      <c r="AX101" s="200"/>
      <c r="AY101" s="200"/>
      <c r="AZ101" s="200" t="str">
        <f>CE72</f>
        <v>на 2023 г.</v>
      </c>
      <c r="BA101" s="200"/>
      <c r="BB101" s="200"/>
      <c r="BC101" s="200"/>
      <c r="BD101" s="200"/>
      <c r="BE101" s="200"/>
      <c r="BF101" s="200"/>
      <c r="BG101" s="200"/>
      <c r="BH101" s="200"/>
      <c r="BI101" s="200" t="str">
        <f>AH101</f>
        <v>на 2021 г.</v>
      </c>
      <c r="BJ101" s="200"/>
      <c r="BK101" s="200"/>
      <c r="BL101" s="200"/>
      <c r="BM101" s="200"/>
      <c r="BN101" s="200"/>
      <c r="BO101" s="200"/>
      <c r="BP101" s="200"/>
      <c r="BQ101" s="200" t="str">
        <f>AQ101</f>
        <v>на 2022 г.</v>
      </c>
      <c r="BR101" s="200"/>
      <c r="BS101" s="200"/>
      <c r="BT101" s="200"/>
      <c r="BU101" s="200"/>
      <c r="BV101" s="200"/>
      <c r="BW101" s="200"/>
      <c r="BX101" s="200"/>
      <c r="BY101" s="200" t="str">
        <f>AZ101</f>
        <v>на 2023 г.</v>
      </c>
      <c r="BZ101" s="200"/>
      <c r="CA101" s="200"/>
      <c r="CB101" s="200"/>
      <c r="CC101" s="200"/>
      <c r="CD101" s="200"/>
      <c r="CE101" s="200"/>
      <c r="CF101" s="200"/>
      <c r="CG101" s="200" t="str">
        <f>BI101</f>
        <v>на 2021 г.</v>
      </c>
      <c r="CH101" s="200"/>
      <c r="CI101" s="200"/>
      <c r="CJ101" s="200"/>
      <c r="CK101" s="200"/>
      <c r="CL101" s="200"/>
      <c r="CM101" s="200"/>
      <c r="CN101" s="200"/>
      <c r="CO101" s="200" t="str">
        <f>BQ101</f>
        <v>на 2022 г.</v>
      </c>
      <c r="CP101" s="200"/>
      <c r="CQ101" s="200"/>
      <c r="CR101" s="200"/>
      <c r="CS101" s="200"/>
      <c r="CT101" s="200"/>
      <c r="CU101" s="200"/>
      <c r="CV101" s="200"/>
      <c r="CW101" s="200" t="str">
        <f>BY101</f>
        <v>на 2023 г.</v>
      </c>
      <c r="CX101" s="200"/>
      <c r="CY101" s="200"/>
      <c r="CZ101" s="200"/>
      <c r="DA101" s="200"/>
      <c r="DB101" s="200"/>
      <c r="DC101" s="200"/>
      <c r="DD101" s="200"/>
      <c r="DE101" s="200" t="str">
        <f>CG101</f>
        <v>на 2021 г.</v>
      </c>
      <c r="DF101" s="200"/>
      <c r="DG101" s="200"/>
      <c r="DH101" s="200"/>
      <c r="DI101" s="200"/>
      <c r="DJ101" s="200"/>
      <c r="DK101" s="200"/>
      <c r="DL101" s="200"/>
      <c r="DM101" s="200"/>
      <c r="DN101" s="200"/>
      <c r="DO101" s="200" t="str">
        <f>CO101</f>
        <v>на 2022 г.</v>
      </c>
      <c r="DP101" s="200"/>
      <c r="DQ101" s="200"/>
      <c r="DR101" s="200"/>
      <c r="DS101" s="200"/>
      <c r="DT101" s="200"/>
      <c r="DU101" s="200"/>
      <c r="DV101" s="200"/>
      <c r="DW101" s="200"/>
      <c r="DX101" s="200"/>
      <c r="DY101" s="200" t="str">
        <f>CW101</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30.75" customHeight="1">
      <c r="A104" s="188" t="s">
        <v>467</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ustomHeight="1">
      <c r="A106" s="181" t="s">
        <v>171</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228" t="s">
        <v>348</v>
      </c>
      <c r="AB106" s="228"/>
      <c r="AC106" s="228"/>
      <c r="AD106" s="228"/>
      <c r="AE106" s="228"/>
      <c r="AF106" s="228"/>
      <c r="AG106" s="228"/>
      <c r="AH106" s="263" t="s">
        <v>20</v>
      </c>
      <c r="AI106" s="263"/>
      <c r="AJ106" s="263"/>
      <c r="AK106" s="263"/>
      <c r="AL106" s="263"/>
      <c r="AM106" s="263"/>
      <c r="AN106" s="263"/>
      <c r="AO106" s="263"/>
      <c r="AP106" s="263"/>
      <c r="AQ106" s="263" t="s">
        <v>20</v>
      </c>
      <c r="AR106" s="263"/>
      <c r="AS106" s="263"/>
      <c r="AT106" s="263"/>
      <c r="AU106" s="263"/>
      <c r="AV106" s="263"/>
      <c r="AW106" s="263"/>
      <c r="AX106" s="263"/>
      <c r="AY106" s="263"/>
      <c r="AZ106" s="263" t="s">
        <v>20</v>
      </c>
      <c r="BA106" s="263"/>
      <c r="BB106" s="263"/>
      <c r="BC106" s="263"/>
      <c r="BD106" s="263"/>
      <c r="BE106" s="263"/>
      <c r="BF106" s="263"/>
      <c r="BG106" s="263"/>
      <c r="BH106" s="263"/>
      <c r="BI106" s="263" t="s">
        <v>20</v>
      </c>
      <c r="BJ106" s="263"/>
      <c r="BK106" s="263"/>
      <c r="BL106" s="263"/>
      <c r="BM106" s="263"/>
      <c r="BN106" s="263"/>
      <c r="BO106" s="263"/>
      <c r="BP106" s="263"/>
      <c r="BQ106" s="263" t="s">
        <v>20</v>
      </c>
      <c r="BR106" s="263"/>
      <c r="BS106" s="263"/>
      <c r="BT106" s="263"/>
      <c r="BU106" s="263"/>
      <c r="BV106" s="263"/>
      <c r="BW106" s="263"/>
      <c r="BX106" s="263"/>
      <c r="BY106" s="263" t="s">
        <v>20</v>
      </c>
      <c r="BZ106" s="263"/>
      <c r="CA106" s="263"/>
      <c r="CB106" s="263"/>
      <c r="CC106" s="263"/>
      <c r="CD106" s="263"/>
      <c r="CE106" s="263"/>
      <c r="CF106" s="263"/>
      <c r="CG106" s="263" t="s">
        <v>20</v>
      </c>
      <c r="CH106" s="263"/>
      <c r="CI106" s="263"/>
      <c r="CJ106" s="263"/>
      <c r="CK106" s="263"/>
      <c r="CL106" s="263"/>
      <c r="CM106" s="263"/>
      <c r="CN106" s="263"/>
      <c r="CO106" s="263" t="s">
        <v>20</v>
      </c>
      <c r="CP106" s="263"/>
      <c r="CQ106" s="263"/>
      <c r="CR106" s="263"/>
      <c r="CS106" s="263"/>
      <c r="CT106" s="263"/>
      <c r="CU106" s="263"/>
      <c r="CV106" s="263"/>
      <c r="CW106" s="263" t="s">
        <v>20</v>
      </c>
      <c r="CX106" s="263"/>
      <c r="CY106" s="263"/>
      <c r="CZ106" s="263"/>
      <c r="DA106" s="263"/>
      <c r="DB106" s="263"/>
      <c r="DC106" s="263"/>
      <c r="DD106" s="263"/>
      <c r="DE106" s="322">
        <f>SUM(DE104:DE105)</f>
        <v>0</v>
      </c>
      <c r="DF106" s="322"/>
      <c r="DG106" s="322"/>
      <c r="DH106" s="322"/>
      <c r="DI106" s="322"/>
      <c r="DJ106" s="322"/>
      <c r="DK106" s="322"/>
      <c r="DL106" s="322"/>
      <c r="DM106" s="322"/>
      <c r="DN106" s="322"/>
      <c r="DO106" s="322">
        <f>SUM(DO104:DO105)</f>
        <v>0</v>
      </c>
      <c r="DP106" s="322"/>
      <c r="DQ106" s="322"/>
      <c r="DR106" s="322"/>
      <c r="DS106" s="322"/>
      <c r="DT106" s="322"/>
      <c r="DU106" s="322"/>
      <c r="DV106" s="322"/>
      <c r="DW106" s="322"/>
      <c r="DX106" s="322"/>
      <c r="DY106" s="322">
        <f>SUM(DY104:DY105)</f>
        <v>0</v>
      </c>
      <c r="DZ106" s="322"/>
      <c r="EA106" s="322"/>
      <c r="EB106" s="322"/>
      <c r="EC106" s="322"/>
      <c r="ED106" s="322"/>
      <c r="EE106" s="322"/>
      <c r="EF106" s="322"/>
      <c r="EG106" s="322"/>
      <c r="EH106" s="322"/>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3" customFormat="1" ht="15.75">
      <c r="A108" s="179" t="s">
        <v>254</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38.25" customHeight="1">
      <c r="A110" s="188" t="s">
        <v>250</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232" t="s">
        <v>11</v>
      </c>
      <c r="AB110" s="232"/>
      <c r="AC110" s="232"/>
      <c r="AD110" s="232"/>
      <c r="AE110" s="232"/>
      <c r="AF110" s="232"/>
      <c r="AG110" s="232"/>
      <c r="AH110" s="200" t="s">
        <v>255</v>
      </c>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t="s">
        <v>256</v>
      </c>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t="s">
        <v>257</v>
      </c>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t="s">
        <v>149</v>
      </c>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row>
    <row r="111" spans="1:138" s="23" customFormat="1" ht="15.75">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c r="AB111" s="232"/>
      <c r="AC111" s="232"/>
      <c r="AD111" s="232"/>
      <c r="AE111" s="232"/>
      <c r="AF111" s="232"/>
      <c r="AG111" s="232"/>
      <c r="AH111" s="200" t="str">
        <f>AH101</f>
        <v>на 2021 г.</v>
      </c>
      <c r="AI111" s="200"/>
      <c r="AJ111" s="200"/>
      <c r="AK111" s="200"/>
      <c r="AL111" s="200"/>
      <c r="AM111" s="200"/>
      <c r="AN111" s="200"/>
      <c r="AO111" s="200"/>
      <c r="AP111" s="200"/>
      <c r="AQ111" s="200" t="str">
        <f>AQ101</f>
        <v>на 2022 г.</v>
      </c>
      <c r="AR111" s="200"/>
      <c r="AS111" s="200"/>
      <c r="AT111" s="200"/>
      <c r="AU111" s="200"/>
      <c r="AV111" s="200"/>
      <c r="AW111" s="200"/>
      <c r="AX111" s="200"/>
      <c r="AY111" s="200"/>
      <c r="AZ111" s="200" t="str">
        <f>AZ101</f>
        <v>на 2023 г.</v>
      </c>
      <c r="BA111" s="200"/>
      <c r="BB111" s="200"/>
      <c r="BC111" s="200"/>
      <c r="BD111" s="200"/>
      <c r="BE111" s="200"/>
      <c r="BF111" s="200"/>
      <c r="BG111" s="200"/>
      <c r="BH111" s="200"/>
      <c r="BI111" s="200" t="str">
        <f>AH111</f>
        <v>на 2021 г.</v>
      </c>
      <c r="BJ111" s="200"/>
      <c r="BK111" s="200"/>
      <c r="BL111" s="200"/>
      <c r="BM111" s="200"/>
      <c r="BN111" s="200"/>
      <c r="BO111" s="200"/>
      <c r="BP111" s="200"/>
      <c r="BQ111" s="200" t="str">
        <f>AQ111</f>
        <v>на 2022 г.</v>
      </c>
      <c r="BR111" s="200"/>
      <c r="BS111" s="200"/>
      <c r="BT111" s="200"/>
      <c r="BU111" s="200"/>
      <c r="BV111" s="200"/>
      <c r="BW111" s="200"/>
      <c r="BX111" s="200"/>
      <c r="BY111" s="200" t="str">
        <f>AZ111</f>
        <v>на 2023 г.</v>
      </c>
      <c r="BZ111" s="200"/>
      <c r="CA111" s="200"/>
      <c r="CB111" s="200"/>
      <c r="CC111" s="200"/>
      <c r="CD111" s="200"/>
      <c r="CE111" s="200"/>
      <c r="CF111" s="200"/>
      <c r="CG111" s="200" t="str">
        <f>BI111</f>
        <v>на 2021 г.</v>
      </c>
      <c r="CH111" s="200"/>
      <c r="CI111" s="200"/>
      <c r="CJ111" s="200"/>
      <c r="CK111" s="200"/>
      <c r="CL111" s="200"/>
      <c r="CM111" s="200"/>
      <c r="CN111" s="200"/>
      <c r="CO111" s="200" t="str">
        <f>BQ111</f>
        <v>на 2022 г.</v>
      </c>
      <c r="CP111" s="200"/>
      <c r="CQ111" s="200"/>
      <c r="CR111" s="200"/>
      <c r="CS111" s="200"/>
      <c r="CT111" s="200"/>
      <c r="CU111" s="200"/>
      <c r="CV111" s="200"/>
      <c r="CW111" s="200" t="str">
        <f>BY111</f>
        <v>на 2023 г.</v>
      </c>
      <c r="CX111" s="200"/>
      <c r="CY111" s="200"/>
      <c r="CZ111" s="200"/>
      <c r="DA111" s="200"/>
      <c r="DB111" s="200"/>
      <c r="DC111" s="200"/>
      <c r="DD111" s="200"/>
      <c r="DE111" s="200" t="str">
        <f>CG111</f>
        <v>на 2021 г.</v>
      </c>
      <c r="DF111" s="200"/>
      <c r="DG111" s="200"/>
      <c r="DH111" s="200"/>
      <c r="DI111" s="200"/>
      <c r="DJ111" s="200"/>
      <c r="DK111" s="200"/>
      <c r="DL111" s="200"/>
      <c r="DM111" s="200"/>
      <c r="DN111" s="200"/>
      <c r="DO111" s="200" t="str">
        <f>CO111</f>
        <v>на 2022 г.</v>
      </c>
      <c r="DP111" s="200"/>
      <c r="DQ111" s="200"/>
      <c r="DR111" s="200"/>
      <c r="DS111" s="200"/>
      <c r="DT111" s="200"/>
      <c r="DU111" s="200"/>
      <c r="DV111" s="200"/>
      <c r="DW111" s="200"/>
      <c r="DX111" s="200"/>
      <c r="DY111" s="200" t="str">
        <f>CW111</f>
        <v>на 2023 г.</v>
      </c>
      <c r="DZ111" s="200"/>
      <c r="EA111" s="200"/>
      <c r="EB111" s="200"/>
      <c r="EC111" s="200"/>
      <c r="ED111" s="200"/>
      <c r="EE111" s="200"/>
      <c r="EF111" s="200"/>
      <c r="EG111" s="200"/>
      <c r="EH111" s="200"/>
    </row>
    <row r="112" spans="1:138" s="23" customFormat="1" ht="54"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14" t="s">
        <v>114</v>
      </c>
      <c r="AI112" s="214"/>
      <c r="AJ112" s="214"/>
      <c r="AK112" s="214"/>
      <c r="AL112" s="214"/>
      <c r="AM112" s="214"/>
      <c r="AN112" s="214"/>
      <c r="AO112" s="214"/>
      <c r="AP112" s="214"/>
      <c r="AQ112" s="214" t="s">
        <v>115</v>
      </c>
      <c r="AR112" s="214"/>
      <c r="AS112" s="214"/>
      <c r="AT112" s="214"/>
      <c r="AU112" s="214"/>
      <c r="AV112" s="214"/>
      <c r="AW112" s="214"/>
      <c r="AX112" s="214"/>
      <c r="AY112" s="214"/>
      <c r="AZ112" s="214" t="s">
        <v>116</v>
      </c>
      <c r="BA112" s="214"/>
      <c r="BB112" s="214"/>
      <c r="BC112" s="214"/>
      <c r="BD112" s="214"/>
      <c r="BE112" s="214"/>
      <c r="BF112" s="214"/>
      <c r="BG112" s="214"/>
      <c r="BH112" s="214"/>
      <c r="BI112" s="214" t="s">
        <v>114</v>
      </c>
      <c r="BJ112" s="214"/>
      <c r="BK112" s="214"/>
      <c r="BL112" s="214"/>
      <c r="BM112" s="214"/>
      <c r="BN112" s="214"/>
      <c r="BO112" s="214"/>
      <c r="BP112" s="214"/>
      <c r="BQ112" s="214" t="s">
        <v>115</v>
      </c>
      <c r="BR112" s="214"/>
      <c r="BS112" s="214"/>
      <c r="BT112" s="214"/>
      <c r="BU112" s="214"/>
      <c r="BV112" s="214"/>
      <c r="BW112" s="214"/>
      <c r="BX112" s="214"/>
      <c r="BY112" s="214" t="s">
        <v>116</v>
      </c>
      <c r="BZ112" s="214"/>
      <c r="CA112" s="214"/>
      <c r="CB112" s="214"/>
      <c r="CC112" s="214"/>
      <c r="CD112" s="214"/>
      <c r="CE112" s="214"/>
      <c r="CF112" s="214"/>
      <c r="CG112" s="214" t="s">
        <v>114</v>
      </c>
      <c r="CH112" s="214"/>
      <c r="CI112" s="214"/>
      <c r="CJ112" s="214"/>
      <c r="CK112" s="214"/>
      <c r="CL112" s="214"/>
      <c r="CM112" s="214"/>
      <c r="CN112" s="214"/>
      <c r="CO112" s="214" t="s">
        <v>115</v>
      </c>
      <c r="CP112" s="214"/>
      <c r="CQ112" s="214"/>
      <c r="CR112" s="214"/>
      <c r="CS112" s="214"/>
      <c r="CT112" s="214"/>
      <c r="CU112" s="214"/>
      <c r="CV112" s="214"/>
      <c r="CW112" s="214" t="s">
        <v>116</v>
      </c>
      <c r="CX112" s="214"/>
      <c r="CY112" s="214"/>
      <c r="CZ112" s="214"/>
      <c r="DA112" s="214"/>
      <c r="DB112" s="214"/>
      <c r="DC112" s="214"/>
      <c r="DD112" s="214"/>
      <c r="DE112" s="214" t="s">
        <v>114</v>
      </c>
      <c r="DF112" s="214"/>
      <c r="DG112" s="214"/>
      <c r="DH112" s="214"/>
      <c r="DI112" s="214"/>
      <c r="DJ112" s="214"/>
      <c r="DK112" s="214"/>
      <c r="DL112" s="214"/>
      <c r="DM112" s="214"/>
      <c r="DN112" s="214"/>
      <c r="DO112" s="214" t="s">
        <v>115</v>
      </c>
      <c r="DP112" s="214"/>
      <c r="DQ112" s="214"/>
      <c r="DR112" s="214"/>
      <c r="DS112" s="214"/>
      <c r="DT112" s="214"/>
      <c r="DU112" s="214"/>
      <c r="DV112" s="214"/>
      <c r="DW112" s="214"/>
      <c r="DX112" s="214"/>
      <c r="DY112" s="214" t="s">
        <v>116</v>
      </c>
      <c r="DZ112" s="214"/>
      <c r="EA112" s="214"/>
      <c r="EB112" s="214"/>
      <c r="EC112" s="214"/>
      <c r="ED112" s="214"/>
      <c r="EE112" s="214"/>
      <c r="EF112" s="214"/>
      <c r="EG112" s="214"/>
      <c r="EH112" s="214"/>
    </row>
    <row r="113" spans="1:138" s="23" customFormat="1" ht="15.75">
      <c r="A113" s="225">
        <v>1</v>
      </c>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316">
        <v>2</v>
      </c>
      <c r="AB113" s="316"/>
      <c r="AC113" s="316"/>
      <c r="AD113" s="316"/>
      <c r="AE113" s="316"/>
      <c r="AF113" s="316"/>
      <c r="AG113" s="316"/>
      <c r="AH113" s="316">
        <v>3</v>
      </c>
      <c r="AI113" s="316"/>
      <c r="AJ113" s="316"/>
      <c r="AK113" s="316"/>
      <c r="AL113" s="316"/>
      <c r="AM113" s="316"/>
      <c r="AN113" s="316"/>
      <c r="AO113" s="316"/>
      <c r="AP113" s="316"/>
      <c r="AQ113" s="316">
        <v>4</v>
      </c>
      <c r="AR113" s="316"/>
      <c r="AS113" s="316"/>
      <c r="AT113" s="316"/>
      <c r="AU113" s="316"/>
      <c r="AV113" s="316"/>
      <c r="AW113" s="316"/>
      <c r="AX113" s="316"/>
      <c r="AY113" s="316"/>
      <c r="AZ113" s="316">
        <v>5</v>
      </c>
      <c r="BA113" s="316"/>
      <c r="BB113" s="316"/>
      <c r="BC113" s="316"/>
      <c r="BD113" s="316"/>
      <c r="BE113" s="316"/>
      <c r="BF113" s="316"/>
      <c r="BG113" s="316"/>
      <c r="BH113" s="316"/>
      <c r="BI113" s="316">
        <v>6</v>
      </c>
      <c r="BJ113" s="316"/>
      <c r="BK113" s="316"/>
      <c r="BL113" s="316"/>
      <c r="BM113" s="316"/>
      <c r="BN113" s="316"/>
      <c r="BO113" s="316"/>
      <c r="BP113" s="316"/>
      <c r="BQ113" s="316">
        <v>7</v>
      </c>
      <c r="BR113" s="316"/>
      <c r="BS113" s="316"/>
      <c r="BT113" s="316"/>
      <c r="BU113" s="316"/>
      <c r="BV113" s="316"/>
      <c r="BW113" s="316"/>
      <c r="BX113" s="316"/>
      <c r="BY113" s="316">
        <v>8</v>
      </c>
      <c r="BZ113" s="316"/>
      <c r="CA113" s="316"/>
      <c r="CB113" s="316"/>
      <c r="CC113" s="316"/>
      <c r="CD113" s="316"/>
      <c r="CE113" s="316"/>
      <c r="CF113" s="316"/>
      <c r="CG113" s="316">
        <v>9</v>
      </c>
      <c r="CH113" s="316"/>
      <c r="CI113" s="316"/>
      <c r="CJ113" s="316"/>
      <c r="CK113" s="316"/>
      <c r="CL113" s="316"/>
      <c r="CM113" s="316"/>
      <c r="CN113" s="316"/>
      <c r="CO113" s="316">
        <v>10</v>
      </c>
      <c r="CP113" s="316"/>
      <c r="CQ113" s="316"/>
      <c r="CR113" s="316"/>
      <c r="CS113" s="316"/>
      <c r="CT113" s="316"/>
      <c r="CU113" s="316"/>
      <c r="CV113" s="316"/>
      <c r="CW113" s="316">
        <v>11</v>
      </c>
      <c r="CX113" s="316"/>
      <c r="CY113" s="316"/>
      <c r="CZ113" s="316"/>
      <c r="DA113" s="316"/>
      <c r="DB113" s="316"/>
      <c r="DC113" s="316"/>
      <c r="DD113" s="316"/>
      <c r="DE113" s="316">
        <v>12</v>
      </c>
      <c r="DF113" s="316"/>
      <c r="DG113" s="316"/>
      <c r="DH113" s="316"/>
      <c r="DI113" s="316"/>
      <c r="DJ113" s="316"/>
      <c r="DK113" s="316"/>
      <c r="DL113" s="316"/>
      <c r="DM113" s="316"/>
      <c r="DN113" s="316"/>
      <c r="DO113" s="316">
        <v>13</v>
      </c>
      <c r="DP113" s="316"/>
      <c r="DQ113" s="316"/>
      <c r="DR113" s="316"/>
      <c r="DS113" s="316"/>
      <c r="DT113" s="316"/>
      <c r="DU113" s="316"/>
      <c r="DV113" s="316"/>
      <c r="DW113" s="316"/>
      <c r="DX113" s="316"/>
      <c r="DY113" s="316">
        <v>14</v>
      </c>
      <c r="DZ113" s="316"/>
      <c r="EA113" s="316"/>
      <c r="EB113" s="316"/>
      <c r="EC113" s="316"/>
      <c r="ED113" s="316"/>
      <c r="EE113" s="316"/>
      <c r="EF113" s="316"/>
      <c r="EG113" s="316"/>
      <c r="EH113" s="316"/>
    </row>
    <row r="114" spans="1:138" s="23" customFormat="1" ht="39" customHeight="1">
      <c r="A114" s="188" t="s">
        <v>413</v>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228" t="s">
        <v>344</v>
      </c>
      <c r="AB114" s="228"/>
      <c r="AC114" s="228"/>
      <c r="AD114" s="228"/>
      <c r="AE114" s="228"/>
      <c r="AF114" s="228"/>
      <c r="AG114" s="228"/>
      <c r="AH114" s="322">
        <v>2</v>
      </c>
      <c r="AI114" s="322"/>
      <c r="AJ114" s="322"/>
      <c r="AK114" s="322"/>
      <c r="AL114" s="322"/>
      <c r="AM114" s="322"/>
      <c r="AN114" s="322"/>
      <c r="AO114" s="322"/>
      <c r="AP114" s="322"/>
      <c r="AQ114" s="322">
        <v>2</v>
      </c>
      <c r="AR114" s="322"/>
      <c r="AS114" s="322"/>
      <c r="AT114" s="322"/>
      <c r="AU114" s="322"/>
      <c r="AV114" s="322"/>
      <c r="AW114" s="322"/>
      <c r="AX114" s="322"/>
      <c r="AY114" s="322"/>
      <c r="AZ114" s="322">
        <v>2</v>
      </c>
      <c r="BA114" s="322"/>
      <c r="BB114" s="322"/>
      <c r="BC114" s="322"/>
      <c r="BD114" s="322"/>
      <c r="BE114" s="322"/>
      <c r="BF114" s="322"/>
      <c r="BG114" s="322"/>
      <c r="BH114" s="322"/>
      <c r="BI114" s="322">
        <v>12</v>
      </c>
      <c r="BJ114" s="322"/>
      <c r="BK114" s="322"/>
      <c r="BL114" s="322"/>
      <c r="BM114" s="322"/>
      <c r="BN114" s="322"/>
      <c r="BO114" s="322"/>
      <c r="BP114" s="322"/>
      <c r="BQ114" s="322">
        <v>12</v>
      </c>
      <c r="BR114" s="322"/>
      <c r="BS114" s="322"/>
      <c r="BT114" s="322"/>
      <c r="BU114" s="322"/>
      <c r="BV114" s="322"/>
      <c r="BW114" s="322"/>
      <c r="BX114" s="322"/>
      <c r="BY114" s="322">
        <v>12</v>
      </c>
      <c r="BZ114" s="322"/>
      <c r="CA114" s="322"/>
      <c r="CB114" s="322"/>
      <c r="CC114" s="322"/>
      <c r="CD114" s="322"/>
      <c r="CE114" s="322"/>
      <c r="CF114" s="322"/>
      <c r="CG114" s="322">
        <v>65</v>
      </c>
      <c r="CH114" s="322"/>
      <c r="CI114" s="322"/>
      <c r="CJ114" s="322"/>
      <c r="CK114" s="322"/>
      <c r="CL114" s="322"/>
      <c r="CM114" s="322"/>
      <c r="CN114" s="322"/>
      <c r="CO114" s="322">
        <v>65</v>
      </c>
      <c r="CP114" s="322"/>
      <c r="CQ114" s="322"/>
      <c r="CR114" s="322"/>
      <c r="CS114" s="322"/>
      <c r="CT114" s="322"/>
      <c r="CU114" s="322"/>
      <c r="CV114" s="322"/>
      <c r="CW114" s="322">
        <v>65</v>
      </c>
      <c r="CX114" s="322"/>
      <c r="CY114" s="322"/>
      <c r="CZ114" s="322"/>
      <c r="DA114" s="322"/>
      <c r="DB114" s="322"/>
      <c r="DC114" s="322"/>
      <c r="DD114" s="322"/>
      <c r="DE114" s="322">
        <v>1106</v>
      </c>
      <c r="DF114" s="322"/>
      <c r="DG114" s="322"/>
      <c r="DH114" s="322"/>
      <c r="DI114" s="322"/>
      <c r="DJ114" s="322"/>
      <c r="DK114" s="322"/>
      <c r="DL114" s="322"/>
      <c r="DM114" s="322"/>
      <c r="DN114" s="322"/>
      <c r="DO114" s="322">
        <f>DE114</f>
        <v>1106</v>
      </c>
      <c r="DP114" s="322"/>
      <c r="DQ114" s="322"/>
      <c r="DR114" s="322"/>
      <c r="DS114" s="322"/>
      <c r="DT114" s="322"/>
      <c r="DU114" s="322"/>
      <c r="DV114" s="322"/>
      <c r="DW114" s="322"/>
      <c r="DX114" s="322"/>
      <c r="DY114" s="322">
        <f>DO114</f>
        <v>1106</v>
      </c>
      <c r="DZ114" s="322"/>
      <c r="EA114" s="322"/>
      <c r="EB114" s="322"/>
      <c r="EC114" s="322"/>
      <c r="ED114" s="322"/>
      <c r="EE114" s="322"/>
      <c r="EF114" s="322"/>
      <c r="EG114" s="322"/>
      <c r="EH114" s="322"/>
    </row>
    <row r="115" spans="1:138" s="23" customFormat="1" ht="15.75" hidden="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347</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hidden="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1" t="s">
        <v>171</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228" t="s">
        <v>348</v>
      </c>
      <c r="AB117" s="228"/>
      <c r="AC117" s="228"/>
      <c r="AD117" s="228"/>
      <c r="AE117" s="228"/>
      <c r="AF117" s="228"/>
      <c r="AG117" s="228"/>
      <c r="AH117" s="263" t="s">
        <v>20</v>
      </c>
      <c r="AI117" s="263"/>
      <c r="AJ117" s="263"/>
      <c r="AK117" s="263"/>
      <c r="AL117" s="263"/>
      <c r="AM117" s="263"/>
      <c r="AN117" s="263"/>
      <c r="AO117" s="263"/>
      <c r="AP117" s="263"/>
      <c r="AQ117" s="263" t="s">
        <v>20</v>
      </c>
      <c r="AR117" s="263"/>
      <c r="AS117" s="263"/>
      <c r="AT117" s="263"/>
      <c r="AU117" s="263"/>
      <c r="AV117" s="263"/>
      <c r="AW117" s="263"/>
      <c r="AX117" s="263"/>
      <c r="AY117" s="263"/>
      <c r="AZ117" s="263" t="s">
        <v>20</v>
      </c>
      <c r="BA117" s="263"/>
      <c r="BB117" s="263"/>
      <c r="BC117" s="263"/>
      <c r="BD117" s="263"/>
      <c r="BE117" s="263"/>
      <c r="BF117" s="263"/>
      <c r="BG117" s="263"/>
      <c r="BH117" s="263"/>
      <c r="BI117" s="263" t="s">
        <v>20</v>
      </c>
      <c r="BJ117" s="263"/>
      <c r="BK117" s="263"/>
      <c r="BL117" s="263"/>
      <c r="BM117" s="263"/>
      <c r="BN117" s="263"/>
      <c r="BO117" s="263"/>
      <c r="BP117" s="263"/>
      <c r="BQ117" s="263" t="s">
        <v>20</v>
      </c>
      <c r="BR117" s="263"/>
      <c r="BS117" s="263"/>
      <c r="BT117" s="263"/>
      <c r="BU117" s="263"/>
      <c r="BV117" s="263"/>
      <c r="BW117" s="263"/>
      <c r="BX117" s="263"/>
      <c r="BY117" s="263" t="s">
        <v>20</v>
      </c>
      <c r="BZ117" s="263"/>
      <c r="CA117" s="263"/>
      <c r="CB117" s="263"/>
      <c r="CC117" s="263"/>
      <c r="CD117" s="263"/>
      <c r="CE117" s="263"/>
      <c r="CF117" s="263"/>
      <c r="CG117" s="263" t="s">
        <v>20</v>
      </c>
      <c r="CH117" s="263"/>
      <c r="CI117" s="263"/>
      <c r="CJ117" s="263"/>
      <c r="CK117" s="263"/>
      <c r="CL117" s="263"/>
      <c r="CM117" s="263"/>
      <c r="CN117" s="263"/>
      <c r="CO117" s="263" t="s">
        <v>20</v>
      </c>
      <c r="CP117" s="263"/>
      <c r="CQ117" s="263"/>
      <c r="CR117" s="263"/>
      <c r="CS117" s="263"/>
      <c r="CT117" s="263"/>
      <c r="CU117" s="263"/>
      <c r="CV117" s="263"/>
      <c r="CW117" s="263" t="s">
        <v>20</v>
      </c>
      <c r="CX117" s="263"/>
      <c r="CY117" s="263"/>
      <c r="CZ117" s="263"/>
      <c r="DA117" s="263"/>
      <c r="DB117" s="263"/>
      <c r="DC117" s="263"/>
      <c r="DD117" s="263"/>
      <c r="DE117" s="322">
        <f>SUM(DE114:DE116)</f>
        <v>1106</v>
      </c>
      <c r="DF117" s="322"/>
      <c r="DG117" s="322"/>
      <c r="DH117" s="322"/>
      <c r="DI117" s="322"/>
      <c r="DJ117" s="322"/>
      <c r="DK117" s="322"/>
      <c r="DL117" s="322"/>
      <c r="DM117" s="322"/>
      <c r="DN117" s="322"/>
      <c r="DO117" s="322">
        <f>SUM(DO114:DO116)</f>
        <v>1106</v>
      </c>
      <c r="DP117" s="322"/>
      <c r="DQ117" s="322"/>
      <c r="DR117" s="322"/>
      <c r="DS117" s="322"/>
      <c r="DT117" s="322"/>
      <c r="DU117" s="322"/>
      <c r="DV117" s="322"/>
      <c r="DW117" s="322"/>
      <c r="DX117" s="322"/>
      <c r="DY117" s="322">
        <f>SUM(DY114:DY116)</f>
        <v>1106</v>
      </c>
      <c r="DZ117" s="322"/>
      <c r="EA117" s="322"/>
      <c r="EB117" s="322"/>
      <c r="EC117" s="322"/>
      <c r="ED117" s="322"/>
      <c r="EE117" s="322"/>
      <c r="EF117" s="322"/>
      <c r="EG117" s="322"/>
      <c r="EH117" s="32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3" customFormat="1" ht="21.75" customHeight="1">
      <c r="A119" s="179" t="s">
        <v>258</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2" customFormat="1" ht="36" customHeight="1">
      <c r="A121" s="188" t="s">
        <v>250</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232" t="s">
        <v>11</v>
      </c>
      <c r="AD121" s="232"/>
      <c r="AE121" s="232"/>
      <c r="AF121" s="232"/>
      <c r="AG121" s="232"/>
      <c r="AH121" s="232"/>
      <c r="AI121" s="232"/>
      <c r="AJ121" s="232"/>
      <c r="AK121" s="200" t="s">
        <v>259</v>
      </c>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t="s">
        <v>260</v>
      </c>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t="s">
        <v>149</v>
      </c>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row>
    <row r="122" spans="1:138" s="22" customFormat="1" ht="15">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c r="AD122" s="232"/>
      <c r="AE122" s="232"/>
      <c r="AF122" s="232"/>
      <c r="AG122" s="232"/>
      <c r="AH122" s="232"/>
      <c r="AI122" s="232"/>
      <c r="AJ122" s="232"/>
      <c r="AK122" s="200" t="str">
        <f>AH111</f>
        <v>на 2021 г.</v>
      </c>
      <c r="AL122" s="200"/>
      <c r="AM122" s="200"/>
      <c r="AN122" s="200"/>
      <c r="AO122" s="200"/>
      <c r="AP122" s="200"/>
      <c r="AQ122" s="200"/>
      <c r="AR122" s="200"/>
      <c r="AS122" s="200"/>
      <c r="AT122" s="200"/>
      <c r="AU122" s="200" t="str">
        <f>AQ111</f>
        <v>на 2022 г.</v>
      </c>
      <c r="AV122" s="200"/>
      <c r="AW122" s="200"/>
      <c r="AX122" s="200"/>
      <c r="AY122" s="200"/>
      <c r="AZ122" s="200"/>
      <c r="BA122" s="200"/>
      <c r="BB122" s="200"/>
      <c r="BC122" s="200"/>
      <c r="BD122" s="200"/>
      <c r="BE122" s="200" t="str">
        <f>AZ111</f>
        <v>на 2023 г.</v>
      </c>
      <c r="BF122" s="200"/>
      <c r="BG122" s="200"/>
      <c r="BH122" s="200"/>
      <c r="BI122" s="200"/>
      <c r="BJ122" s="200"/>
      <c r="BK122" s="200"/>
      <c r="BL122" s="200"/>
      <c r="BM122" s="200"/>
      <c r="BN122" s="200"/>
      <c r="BO122" s="200" t="str">
        <f>AK122</f>
        <v>на 2021 г.</v>
      </c>
      <c r="BP122" s="200"/>
      <c r="BQ122" s="200"/>
      <c r="BR122" s="200"/>
      <c r="BS122" s="200"/>
      <c r="BT122" s="200"/>
      <c r="BU122" s="200"/>
      <c r="BV122" s="200"/>
      <c r="BW122" s="200"/>
      <c r="BX122" s="200"/>
      <c r="BY122" s="200"/>
      <c r="BZ122" s="200"/>
      <c r="CA122" s="200" t="str">
        <f>AU122</f>
        <v>на 2022 г.</v>
      </c>
      <c r="CB122" s="200"/>
      <c r="CC122" s="200"/>
      <c r="CD122" s="200"/>
      <c r="CE122" s="200"/>
      <c r="CF122" s="200"/>
      <c r="CG122" s="200"/>
      <c r="CH122" s="200"/>
      <c r="CI122" s="200"/>
      <c r="CJ122" s="200"/>
      <c r="CK122" s="200"/>
      <c r="CL122" s="200"/>
      <c r="CM122" s="200" t="str">
        <f>BE122</f>
        <v>на 2023 г.</v>
      </c>
      <c r="CN122" s="200"/>
      <c r="CO122" s="200"/>
      <c r="CP122" s="200"/>
      <c r="CQ122" s="200"/>
      <c r="CR122" s="200"/>
      <c r="CS122" s="200"/>
      <c r="CT122" s="200"/>
      <c r="CU122" s="200"/>
      <c r="CV122" s="200"/>
      <c r="CW122" s="200"/>
      <c r="CX122" s="200"/>
      <c r="CY122" s="200" t="str">
        <f>AK122</f>
        <v>на 2021 г.</v>
      </c>
      <c r="CZ122" s="200"/>
      <c r="DA122" s="200"/>
      <c r="DB122" s="200"/>
      <c r="DC122" s="200"/>
      <c r="DD122" s="200"/>
      <c r="DE122" s="200"/>
      <c r="DF122" s="200"/>
      <c r="DG122" s="200"/>
      <c r="DH122" s="200"/>
      <c r="DI122" s="200"/>
      <c r="DJ122" s="200"/>
      <c r="DK122" s="200" t="str">
        <f>AU122</f>
        <v>на 2022 г.</v>
      </c>
      <c r="DL122" s="200"/>
      <c r="DM122" s="200"/>
      <c r="DN122" s="200"/>
      <c r="DO122" s="200"/>
      <c r="DP122" s="200"/>
      <c r="DQ122" s="200"/>
      <c r="DR122" s="200"/>
      <c r="DS122" s="200"/>
      <c r="DT122" s="200"/>
      <c r="DU122" s="200"/>
      <c r="DV122" s="200"/>
      <c r="DW122" s="200" t="str">
        <f>BE122</f>
        <v>на 2023 г.</v>
      </c>
      <c r="DX122" s="200"/>
      <c r="DY122" s="200"/>
      <c r="DZ122" s="200"/>
      <c r="EA122" s="200"/>
      <c r="EB122" s="200"/>
      <c r="EC122" s="200"/>
      <c r="ED122" s="200"/>
      <c r="EE122" s="200"/>
      <c r="EF122" s="200"/>
      <c r="EG122" s="200"/>
      <c r="EH122" s="200"/>
    </row>
    <row r="123" spans="1:138" s="26" customFormat="1" ht="60"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14" t="s">
        <v>114</v>
      </c>
      <c r="AL123" s="214"/>
      <c r="AM123" s="214"/>
      <c r="AN123" s="214"/>
      <c r="AO123" s="214"/>
      <c r="AP123" s="214"/>
      <c r="AQ123" s="214"/>
      <c r="AR123" s="214"/>
      <c r="AS123" s="214"/>
      <c r="AT123" s="214"/>
      <c r="AU123" s="214" t="s">
        <v>115</v>
      </c>
      <c r="AV123" s="214"/>
      <c r="AW123" s="214"/>
      <c r="AX123" s="214"/>
      <c r="AY123" s="214"/>
      <c r="AZ123" s="214"/>
      <c r="BA123" s="214"/>
      <c r="BB123" s="214"/>
      <c r="BC123" s="214"/>
      <c r="BD123" s="214"/>
      <c r="BE123" s="214" t="s">
        <v>116</v>
      </c>
      <c r="BF123" s="214"/>
      <c r="BG123" s="214"/>
      <c r="BH123" s="214"/>
      <c r="BI123" s="214"/>
      <c r="BJ123" s="214"/>
      <c r="BK123" s="214"/>
      <c r="BL123" s="214"/>
      <c r="BM123" s="214"/>
      <c r="BN123" s="214"/>
      <c r="BO123" s="214" t="s">
        <v>114</v>
      </c>
      <c r="BP123" s="214"/>
      <c r="BQ123" s="214"/>
      <c r="BR123" s="214"/>
      <c r="BS123" s="214"/>
      <c r="BT123" s="214"/>
      <c r="BU123" s="214"/>
      <c r="BV123" s="214"/>
      <c r="BW123" s="214"/>
      <c r="BX123" s="214"/>
      <c r="BY123" s="214"/>
      <c r="BZ123" s="214"/>
      <c r="CA123" s="214" t="s">
        <v>115</v>
      </c>
      <c r="CB123" s="214"/>
      <c r="CC123" s="214"/>
      <c r="CD123" s="214"/>
      <c r="CE123" s="214"/>
      <c r="CF123" s="214"/>
      <c r="CG123" s="214"/>
      <c r="CH123" s="214"/>
      <c r="CI123" s="214"/>
      <c r="CJ123" s="214"/>
      <c r="CK123" s="214"/>
      <c r="CL123" s="214"/>
      <c r="CM123" s="214" t="s">
        <v>116</v>
      </c>
      <c r="CN123" s="214"/>
      <c r="CO123" s="214"/>
      <c r="CP123" s="214"/>
      <c r="CQ123" s="214"/>
      <c r="CR123" s="214"/>
      <c r="CS123" s="214"/>
      <c r="CT123" s="214"/>
      <c r="CU123" s="214"/>
      <c r="CV123" s="214"/>
      <c r="CW123" s="214"/>
      <c r="CX123" s="214"/>
      <c r="CY123" s="214" t="s">
        <v>114</v>
      </c>
      <c r="CZ123" s="214"/>
      <c r="DA123" s="214"/>
      <c r="DB123" s="214"/>
      <c r="DC123" s="214"/>
      <c r="DD123" s="214"/>
      <c r="DE123" s="214"/>
      <c r="DF123" s="214"/>
      <c r="DG123" s="214"/>
      <c r="DH123" s="214"/>
      <c r="DI123" s="214"/>
      <c r="DJ123" s="214"/>
      <c r="DK123" s="214" t="s">
        <v>115</v>
      </c>
      <c r="DL123" s="214"/>
      <c r="DM123" s="214"/>
      <c r="DN123" s="214"/>
      <c r="DO123" s="214"/>
      <c r="DP123" s="214"/>
      <c r="DQ123" s="214"/>
      <c r="DR123" s="214"/>
      <c r="DS123" s="214"/>
      <c r="DT123" s="214"/>
      <c r="DU123" s="214"/>
      <c r="DV123" s="214"/>
      <c r="DW123" s="214" t="s">
        <v>116</v>
      </c>
      <c r="DX123" s="214"/>
      <c r="DY123" s="214"/>
      <c r="DZ123" s="214"/>
      <c r="EA123" s="214"/>
      <c r="EB123" s="214"/>
      <c r="EC123" s="214"/>
      <c r="ED123" s="214"/>
      <c r="EE123" s="214"/>
      <c r="EF123" s="214"/>
      <c r="EG123" s="214"/>
      <c r="EH123" s="214"/>
    </row>
    <row r="124" spans="1:138" s="26" customFormat="1" ht="15.75" customHeight="1">
      <c r="A124" s="225">
        <v>1</v>
      </c>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316">
        <v>2</v>
      </c>
      <c r="AD124" s="316"/>
      <c r="AE124" s="316"/>
      <c r="AF124" s="316"/>
      <c r="AG124" s="316"/>
      <c r="AH124" s="316"/>
      <c r="AI124" s="316"/>
      <c r="AJ124" s="316"/>
      <c r="AK124" s="316">
        <v>3</v>
      </c>
      <c r="AL124" s="316"/>
      <c r="AM124" s="316"/>
      <c r="AN124" s="316"/>
      <c r="AO124" s="316"/>
      <c r="AP124" s="316"/>
      <c r="AQ124" s="316"/>
      <c r="AR124" s="316"/>
      <c r="AS124" s="316"/>
      <c r="AT124" s="316"/>
      <c r="AU124" s="316">
        <v>4</v>
      </c>
      <c r="AV124" s="316"/>
      <c r="AW124" s="316"/>
      <c r="AX124" s="316"/>
      <c r="AY124" s="316"/>
      <c r="AZ124" s="316"/>
      <c r="BA124" s="316"/>
      <c r="BB124" s="316"/>
      <c r="BC124" s="316"/>
      <c r="BD124" s="316"/>
      <c r="BE124" s="316">
        <v>5</v>
      </c>
      <c r="BF124" s="316"/>
      <c r="BG124" s="316"/>
      <c r="BH124" s="316"/>
      <c r="BI124" s="316"/>
      <c r="BJ124" s="316"/>
      <c r="BK124" s="316"/>
      <c r="BL124" s="316"/>
      <c r="BM124" s="316"/>
      <c r="BN124" s="316"/>
      <c r="BO124" s="316">
        <v>6</v>
      </c>
      <c r="BP124" s="316"/>
      <c r="BQ124" s="316"/>
      <c r="BR124" s="316"/>
      <c r="BS124" s="316"/>
      <c r="BT124" s="316"/>
      <c r="BU124" s="316"/>
      <c r="BV124" s="316"/>
      <c r="BW124" s="316"/>
      <c r="BX124" s="316"/>
      <c r="BY124" s="316"/>
      <c r="BZ124" s="316"/>
      <c r="CA124" s="316">
        <v>7</v>
      </c>
      <c r="CB124" s="316"/>
      <c r="CC124" s="316"/>
      <c r="CD124" s="316"/>
      <c r="CE124" s="316"/>
      <c r="CF124" s="316"/>
      <c r="CG124" s="316"/>
      <c r="CH124" s="316"/>
      <c r="CI124" s="316"/>
      <c r="CJ124" s="316"/>
      <c r="CK124" s="316"/>
      <c r="CL124" s="316"/>
      <c r="CM124" s="316">
        <v>8</v>
      </c>
      <c r="CN124" s="316"/>
      <c r="CO124" s="316"/>
      <c r="CP124" s="316"/>
      <c r="CQ124" s="316"/>
      <c r="CR124" s="316"/>
      <c r="CS124" s="316"/>
      <c r="CT124" s="316"/>
      <c r="CU124" s="316"/>
      <c r="CV124" s="316"/>
      <c r="CW124" s="316"/>
      <c r="CX124" s="316"/>
      <c r="CY124" s="316">
        <v>9</v>
      </c>
      <c r="CZ124" s="316"/>
      <c r="DA124" s="316"/>
      <c r="DB124" s="316"/>
      <c r="DC124" s="316"/>
      <c r="DD124" s="316"/>
      <c r="DE124" s="316"/>
      <c r="DF124" s="316"/>
      <c r="DG124" s="316"/>
      <c r="DH124" s="316"/>
      <c r="DI124" s="316"/>
      <c r="DJ124" s="316"/>
      <c r="DK124" s="316">
        <v>10</v>
      </c>
      <c r="DL124" s="316"/>
      <c r="DM124" s="316"/>
      <c r="DN124" s="316"/>
      <c r="DO124" s="316"/>
      <c r="DP124" s="316"/>
      <c r="DQ124" s="316"/>
      <c r="DR124" s="316"/>
      <c r="DS124" s="316"/>
      <c r="DT124" s="316"/>
      <c r="DU124" s="316"/>
      <c r="DV124" s="316"/>
      <c r="DW124" s="316">
        <v>11</v>
      </c>
      <c r="DX124" s="316"/>
      <c r="DY124" s="316"/>
      <c r="DZ124" s="316"/>
      <c r="EA124" s="316"/>
      <c r="EB124" s="316"/>
      <c r="EC124" s="316"/>
      <c r="ED124" s="316"/>
      <c r="EE124" s="316"/>
      <c r="EF124" s="316"/>
      <c r="EG124" s="316"/>
      <c r="EH124" s="316"/>
    </row>
    <row r="125" spans="1:138" s="23" customFormat="1" ht="15.7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28" t="s">
        <v>344</v>
      </c>
      <c r="AD125" s="228"/>
      <c r="AE125" s="228"/>
      <c r="AF125" s="228"/>
      <c r="AG125" s="228"/>
      <c r="AH125" s="228"/>
      <c r="AI125" s="228"/>
      <c r="AJ125" s="228"/>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347</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1" t="s">
        <v>171</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228" t="s">
        <v>348</v>
      </c>
      <c r="AD128" s="228"/>
      <c r="AE128" s="228"/>
      <c r="AF128" s="228"/>
      <c r="AG128" s="228"/>
      <c r="AH128" s="228"/>
      <c r="AI128" s="228"/>
      <c r="AJ128" s="228"/>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row>
    <row r="130" spans="1:138" s="23" customFormat="1" ht="53.25" customHeight="1">
      <c r="A130" s="262" t="s">
        <v>261</v>
      </c>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62"/>
      <c r="DQ130" s="262"/>
      <c r="DR130" s="262"/>
      <c r="DS130" s="262"/>
      <c r="DT130" s="262"/>
      <c r="DU130" s="262"/>
      <c r="DV130" s="262"/>
      <c r="DW130" s="262"/>
      <c r="DX130" s="262"/>
      <c r="DY130" s="262"/>
      <c r="DZ130" s="262"/>
      <c r="EA130" s="262"/>
      <c r="EB130" s="262"/>
      <c r="EC130" s="262"/>
      <c r="ED130" s="262"/>
      <c r="EE130" s="262"/>
      <c r="EF130" s="262"/>
      <c r="EG130" s="262"/>
      <c r="EH130" s="262"/>
    </row>
    <row r="131" spans="1:138" s="23" customFormat="1" ht="15.7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row>
    <row r="132" spans="1:138" s="23" customFormat="1" ht="15.75">
      <c r="A132" s="188" t="s">
        <v>10</v>
      </c>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232" t="s">
        <v>11</v>
      </c>
      <c r="AD132" s="232"/>
      <c r="AE132" s="232"/>
      <c r="AF132" s="232"/>
      <c r="AG132" s="232"/>
      <c r="AH132" s="232"/>
      <c r="AI132" s="232"/>
      <c r="AJ132" s="232"/>
      <c r="AK132" s="200" t="s">
        <v>262</v>
      </c>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t="s">
        <v>263</v>
      </c>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t="s">
        <v>264</v>
      </c>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row>
    <row r="133" spans="1:138" s="23" customFormat="1" ht="15.7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c r="AD133" s="232"/>
      <c r="AE133" s="232"/>
      <c r="AF133" s="232"/>
      <c r="AG133" s="232"/>
      <c r="AH133" s="232"/>
      <c r="AI133" s="232"/>
      <c r="AJ133" s="232"/>
      <c r="AK133" s="200" t="str">
        <f>AK122</f>
        <v>на 2021 г.</v>
      </c>
      <c r="AL133" s="200"/>
      <c r="AM133" s="200"/>
      <c r="AN133" s="200"/>
      <c r="AO133" s="200"/>
      <c r="AP133" s="200"/>
      <c r="AQ133" s="200"/>
      <c r="AR133" s="200"/>
      <c r="AS133" s="200"/>
      <c r="AT133" s="200"/>
      <c r="AU133" s="200" t="str">
        <f>AU122</f>
        <v>на 2022 г.</v>
      </c>
      <c r="AV133" s="200"/>
      <c r="AW133" s="200"/>
      <c r="AX133" s="200"/>
      <c r="AY133" s="200"/>
      <c r="AZ133" s="200"/>
      <c r="BA133" s="200"/>
      <c r="BB133" s="200"/>
      <c r="BC133" s="200"/>
      <c r="BD133" s="200"/>
      <c r="BE133" s="200" t="str">
        <f>BE122</f>
        <v>на 2023 г.</v>
      </c>
      <c r="BF133" s="200"/>
      <c r="BG133" s="200"/>
      <c r="BH133" s="200"/>
      <c r="BI133" s="200"/>
      <c r="BJ133" s="200"/>
      <c r="BK133" s="200"/>
      <c r="BL133" s="200"/>
      <c r="BM133" s="200"/>
      <c r="BN133" s="200"/>
      <c r="BO133" s="200" t="str">
        <f>AK133</f>
        <v>на 2021 г.</v>
      </c>
      <c r="BP133" s="200"/>
      <c r="BQ133" s="200"/>
      <c r="BR133" s="200"/>
      <c r="BS133" s="200"/>
      <c r="BT133" s="200"/>
      <c r="BU133" s="200"/>
      <c r="BV133" s="200"/>
      <c r="BW133" s="200"/>
      <c r="BX133" s="200"/>
      <c r="BY133" s="200"/>
      <c r="BZ133" s="200"/>
      <c r="CA133" s="200" t="str">
        <f>AU133</f>
        <v>на 2022 г.</v>
      </c>
      <c r="CB133" s="200"/>
      <c r="CC133" s="200"/>
      <c r="CD133" s="200"/>
      <c r="CE133" s="200"/>
      <c r="CF133" s="200"/>
      <c r="CG133" s="200"/>
      <c r="CH133" s="200"/>
      <c r="CI133" s="200"/>
      <c r="CJ133" s="200"/>
      <c r="CK133" s="200"/>
      <c r="CL133" s="200"/>
      <c r="CM133" s="200" t="str">
        <f>BE133</f>
        <v>на 2023 г.</v>
      </c>
      <c r="CN133" s="200"/>
      <c r="CO133" s="200"/>
      <c r="CP133" s="200"/>
      <c r="CQ133" s="200"/>
      <c r="CR133" s="200"/>
      <c r="CS133" s="200"/>
      <c r="CT133" s="200"/>
      <c r="CU133" s="200"/>
      <c r="CV133" s="200"/>
      <c r="CW133" s="200"/>
      <c r="CX133" s="200"/>
      <c r="CY133" s="200" t="str">
        <f>BO133</f>
        <v>на 2021 г.</v>
      </c>
      <c r="CZ133" s="200"/>
      <c r="DA133" s="200"/>
      <c r="DB133" s="200"/>
      <c r="DC133" s="200"/>
      <c r="DD133" s="200"/>
      <c r="DE133" s="200"/>
      <c r="DF133" s="200"/>
      <c r="DG133" s="200"/>
      <c r="DH133" s="200"/>
      <c r="DI133" s="200"/>
      <c r="DJ133" s="200"/>
      <c r="DK133" s="200" t="str">
        <f>CA133</f>
        <v>на 2022 г.</v>
      </c>
      <c r="DL133" s="200"/>
      <c r="DM133" s="200"/>
      <c r="DN133" s="200"/>
      <c r="DO133" s="200"/>
      <c r="DP133" s="200"/>
      <c r="DQ133" s="200"/>
      <c r="DR133" s="200"/>
      <c r="DS133" s="200"/>
      <c r="DT133" s="200"/>
      <c r="DU133" s="200"/>
      <c r="DV133" s="200"/>
      <c r="DW133" s="200" t="str">
        <f>CM133</f>
        <v>на 2023 г.</v>
      </c>
      <c r="DX133" s="200"/>
      <c r="DY133" s="200"/>
      <c r="DZ133" s="200"/>
      <c r="EA133" s="200"/>
      <c r="EB133" s="200"/>
      <c r="EC133" s="200"/>
      <c r="ED133" s="200"/>
      <c r="EE133" s="200"/>
      <c r="EF133" s="200"/>
      <c r="EG133" s="200"/>
      <c r="EH133" s="200"/>
    </row>
    <row r="134" spans="1:138" s="23" customFormat="1" ht="54.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14" t="s">
        <v>114</v>
      </c>
      <c r="AL134" s="214"/>
      <c r="AM134" s="214"/>
      <c r="AN134" s="214"/>
      <c r="AO134" s="214"/>
      <c r="AP134" s="214"/>
      <c r="AQ134" s="214"/>
      <c r="AR134" s="214"/>
      <c r="AS134" s="214"/>
      <c r="AT134" s="214"/>
      <c r="AU134" s="214" t="s">
        <v>115</v>
      </c>
      <c r="AV134" s="214"/>
      <c r="AW134" s="214"/>
      <c r="AX134" s="214"/>
      <c r="AY134" s="214"/>
      <c r="AZ134" s="214"/>
      <c r="BA134" s="214"/>
      <c r="BB134" s="214"/>
      <c r="BC134" s="214"/>
      <c r="BD134" s="214"/>
      <c r="BE134" s="214" t="s">
        <v>116</v>
      </c>
      <c r="BF134" s="214"/>
      <c r="BG134" s="214"/>
      <c r="BH134" s="214"/>
      <c r="BI134" s="214"/>
      <c r="BJ134" s="214"/>
      <c r="BK134" s="214"/>
      <c r="BL134" s="214"/>
      <c r="BM134" s="214"/>
      <c r="BN134" s="214"/>
      <c r="BO134" s="214" t="s">
        <v>114</v>
      </c>
      <c r="BP134" s="214"/>
      <c r="BQ134" s="214"/>
      <c r="BR134" s="214"/>
      <c r="BS134" s="214"/>
      <c r="BT134" s="214"/>
      <c r="BU134" s="214"/>
      <c r="BV134" s="214"/>
      <c r="BW134" s="214"/>
      <c r="BX134" s="214"/>
      <c r="BY134" s="214"/>
      <c r="BZ134" s="214"/>
      <c r="CA134" s="214" t="s">
        <v>115</v>
      </c>
      <c r="CB134" s="214"/>
      <c r="CC134" s="214"/>
      <c r="CD134" s="214"/>
      <c r="CE134" s="214"/>
      <c r="CF134" s="214"/>
      <c r="CG134" s="214"/>
      <c r="CH134" s="214"/>
      <c r="CI134" s="214"/>
      <c r="CJ134" s="214"/>
      <c r="CK134" s="214"/>
      <c r="CL134" s="214"/>
      <c r="CM134" s="214" t="s">
        <v>116</v>
      </c>
      <c r="CN134" s="214"/>
      <c r="CO134" s="214"/>
      <c r="CP134" s="214"/>
      <c r="CQ134" s="214"/>
      <c r="CR134" s="214"/>
      <c r="CS134" s="214"/>
      <c r="CT134" s="214"/>
      <c r="CU134" s="214"/>
      <c r="CV134" s="214"/>
      <c r="CW134" s="214"/>
      <c r="CX134" s="214"/>
      <c r="CY134" s="214" t="s">
        <v>114</v>
      </c>
      <c r="CZ134" s="214"/>
      <c r="DA134" s="214"/>
      <c r="DB134" s="214"/>
      <c r="DC134" s="214"/>
      <c r="DD134" s="214"/>
      <c r="DE134" s="214"/>
      <c r="DF134" s="214"/>
      <c r="DG134" s="214"/>
      <c r="DH134" s="214"/>
      <c r="DI134" s="214"/>
      <c r="DJ134" s="214"/>
      <c r="DK134" s="214" t="s">
        <v>115</v>
      </c>
      <c r="DL134" s="214"/>
      <c r="DM134" s="214"/>
      <c r="DN134" s="214"/>
      <c r="DO134" s="214"/>
      <c r="DP134" s="214"/>
      <c r="DQ134" s="214"/>
      <c r="DR134" s="214"/>
      <c r="DS134" s="214"/>
      <c r="DT134" s="214"/>
      <c r="DU134" s="214"/>
      <c r="DV134" s="214"/>
      <c r="DW134" s="214" t="s">
        <v>116</v>
      </c>
      <c r="DX134" s="214"/>
      <c r="DY134" s="214"/>
      <c r="DZ134" s="214"/>
      <c r="EA134" s="214"/>
      <c r="EB134" s="214"/>
      <c r="EC134" s="214"/>
      <c r="ED134" s="214"/>
      <c r="EE134" s="214"/>
      <c r="EF134" s="214"/>
      <c r="EG134" s="214"/>
      <c r="EH134" s="214"/>
    </row>
    <row r="135" spans="1:138" s="23" customFormat="1" ht="15.75">
      <c r="A135" s="225">
        <v>1</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316">
        <v>2</v>
      </c>
      <c r="AD135" s="316"/>
      <c r="AE135" s="316"/>
      <c r="AF135" s="316"/>
      <c r="AG135" s="316"/>
      <c r="AH135" s="316"/>
      <c r="AI135" s="316"/>
      <c r="AJ135" s="316"/>
      <c r="AK135" s="316">
        <v>3</v>
      </c>
      <c r="AL135" s="316"/>
      <c r="AM135" s="316"/>
      <c r="AN135" s="316"/>
      <c r="AO135" s="316"/>
      <c r="AP135" s="316"/>
      <c r="AQ135" s="316"/>
      <c r="AR135" s="316"/>
      <c r="AS135" s="316"/>
      <c r="AT135" s="316"/>
      <c r="AU135" s="316">
        <v>4</v>
      </c>
      <c r="AV135" s="316"/>
      <c r="AW135" s="316"/>
      <c r="AX135" s="316"/>
      <c r="AY135" s="316"/>
      <c r="AZ135" s="316"/>
      <c r="BA135" s="316"/>
      <c r="BB135" s="316"/>
      <c r="BC135" s="316"/>
      <c r="BD135" s="316"/>
      <c r="BE135" s="316">
        <v>5</v>
      </c>
      <c r="BF135" s="316"/>
      <c r="BG135" s="316"/>
      <c r="BH135" s="316"/>
      <c r="BI135" s="316"/>
      <c r="BJ135" s="316"/>
      <c r="BK135" s="316"/>
      <c r="BL135" s="316"/>
      <c r="BM135" s="316"/>
      <c r="BN135" s="316"/>
      <c r="BO135" s="316">
        <v>6</v>
      </c>
      <c r="BP135" s="316"/>
      <c r="BQ135" s="316"/>
      <c r="BR135" s="316"/>
      <c r="BS135" s="316"/>
      <c r="BT135" s="316"/>
      <c r="BU135" s="316"/>
      <c r="BV135" s="316"/>
      <c r="BW135" s="316"/>
      <c r="BX135" s="316"/>
      <c r="BY135" s="316"/>
      <c r="BZ135" s="316"/>
      <c r="CA135" s="316">
        <v>7</v>
      </c>
      <c r="CB135" s="316"/>
      <c r="CC135" s="316"/>
      <c r="CD135" s="316"/>
      <c r="CE135" s="316"/>
      <c r="CF135" s="316"/>
      <c r="CG135" s="316"/>
      <c r="CH135" s="316"/>
      <c r="CI135" s="316"/>
      <c r="CJ135" s="316"/>
      <c r="CK135" s="316"/>
      <c r="CL135" s="316"/>
      <c r="CM135" s="316">
        <v>8</v>
      </c>
      <c r="CN135" s="316"/>
      <c r="CO135" s="316"/>
      <c r="CP135" s="316"/>
      <c r="CQ135" s="316"/>
      <c r="CR135" s="316"/>
      <c r="CS135" s="316"/>
      <c r="CT135" s="316"/>
      <c r="CU135" s="316"/>
      <c r="CV135" s="316"/>
      <c r="CW135" s="316"/>
      <c r="CX135" s="316"/>
      <c r="CY135" s="316">
        <v>9</v>
      </c>
      <c r="CZ135" s="316"/>
      <c r="DA135" s="316"/>
      <c r="DB135" s="316"/>
      <c r="DC135" s="316"/>
      <c r="DD135" s="316"/>
      <c r="DE135" s="316"/>
      <c r="DF135" s="316"/>
      <c r="DG135" s="316"/>
      <c r="DH135" s="316"/>
      <c r="DI135" s="316"/>
      <c r="DJ135" s="316"/>
      <c r="DK135" s="316">
        <v>10</v>
      </c>
      <c r="DL135" s="316"/>
      <c r="DM135" s="316"/>
      <c r="DN135" s="316"/>
      <c r="DO135" s="316"/>
      <c r="DP135" s="316"/>
      <c r="DQ135" s="316"/>
      <c r="DR135" s="316"/>
      <c r="DS135" s="316"/>
      <c r="DT135" s="316"/>
      <c r="DU135" s="316"/>
      <c r="DV135" s="316"/>
      <c r="DW135" s="316">
        <v>11</v>
      </c>
      <c r="DX135" s="316"/>
      <c r="DY135" s="316"/>
      <c r="DZ135" s="316"/>
      <c r="EA135" s="316"/>
      <c r="EB135" s="316"/>
      <c r="EC135" s="316"/>
      <c r="ED135" s="316"/>
      <c r="EE135" s="316"/>
      <c r="EF135" s="316"/>
      <c r="EG135" s="316"/>
      <c r="EH135" s="316"/>
    </row>
    <row r="136" spans="1:138" s="23" customFormat="1" ht="15.75">
      <c r="A136" s="23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28" t="s">
        <v>344</v>
      </c>
      <c r="AD136" s="228"/>
      <c r="AE136" s="228"/>
      <c r="AF136" s="228"/>
      <c r="AG136" s="228"/>
      <c r="AH136" s="228"/>
      <c r="AI136" s="228"/>
      <c r="AJ136" s="228"/>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347</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1" t="s">
        <v>171</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228" t="s">
        <v>348</v>
      </c>
      <c r="AD139" s="228"/>
      <c r="AE139" s="228"/>
      <c r="AF139" s="228"/>
      <c r="AG139" s="228"/>
      <c r="AH139" s="228"/>
      <c r="AI139" s="228"/>
      <c r="AJ139" s="228"/>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row>
    <row r="141" spans="1:138" s="23" customFormat="1" ht="36.75" customHeight="1">
      <c r="A141" s="262" t="s">
        <v>265</v>
      </c>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c r="BZ141" s="262"/>
      <c r="CA141" s="262"/>
      <c r="CB141" s="262"/>
      <c r="CC141" s="262"/>
      <c r="CD141" s="262"/>
      <c r="CE141" s="262"/>
      <c r="CF141" s="262"/>
      <c r="CG141" s="262"/>
      <c r="CH141" s="262"/>
      <c r="CI141" s="262"/>
      <c r="CJ141" s="262"/>
      <c r="CK141" s="262"/>
      <c r="CL141" s="262"/>
      <c r="CM141" s="262"/>
      <c r="CN141" s="262"/>
      <c r="CO141" s="262"/>
      <c r="CP141" s="262"/>
      <c r="CQ141" s="262"/>
      <c r="CR141" s="262"/>
      <c r="CS141" s="262"/>
      <c r="CT141" s="262"/>
      <c r="CU141" s="262"/>
      <c r="CV141" s="262"/>
      <c r="CW141" s="262"/>
      <c r="CX141" s="262"/>
      <c r="CY141" s="262"/>
      <c r="CZ141" s="262"/>
      <c r="DA141" s="262"/>
      <c r="DB141" s="262"/>
      <c r="DC141" s="262"/>
      <c r="DD141" s="262"/>
      <c r="DE141" s="262"/>
      <c r="DF141" s="262"/>
      <c r="DG141" s="262"/>
      <c r="DH141" s="262"/>
      <c r="DI141" s="262"/>
      <c r="DJ141" s="262"/>
      <c r="DK141" s="262"/>
      <c r="DL141" s="262"/>
      <c r="DM141" s="262"/>
      <c r="DN141" s="262"/>
      <c r="DO141" s="262"/>
      <c r="DP141" s="262"/>
      <c r="DQ141" s="262"/>
      <c r="DR141" s="262"/>
      <c r="DS141" s="262"/>
      <c r="DT141" s="262"/>
      <c r="DU141" s="262"/>
      <c r="DV141" s="262"/>
      <c r="DW141" s="262"/>
      <c r="DX141" s="262"/>
      <c r="DY141" s="262"/>
      <c r="DZ141" s="262"/>
      <c r="EA141" s="262"/>
      <c r="EB141" s="262"/>
      <c r="EC141" s="262"/>
      <c r="ED141" s="262"/>
      <c r="EE141" s="262"/>
      <c r="EF141" s="262"/>
      <c r="EG141" s="262"/>
      <c r="EH141" s="262"/>
    </row>
    <row r="142" spans="1:138" s="23" customFormat="1" ht="15.7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row>
    <row r="143" spans="1:138" s="23" customFormat="1" ht="33.75" customHeight="1">
      <c r="A143" s="188" t="s">
        <v>250</v>
      </c>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232" t="s">
        <v>11</v>
      </c>
      <c r="AD143" s="232"/>
      <c r="AE143" s="232"/>
      <c r="AF143" s="232"/>
      <c r="AG143" s="232"/>
      <c r="AH143" s="232"/>
      <c r="AI143" s="232"/>
      <c r="AJ143" s="232"/>
      <c r="AK143" s="200" t="s">
        <v>266</v>
      </c>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t="s">
        <v>267</v>
      </c>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t="s">
        <v>268</v>
      </c>
      <c r="CZ143" s="200"/>
      <c r="DA143" s="200"/>
      <c r="DB143" s="200"/>
      <c r="DC143" s="200"/>
      <c r="DD143" s="200"/>
      <c r="DE143" s="200"/>
      <c r="DF143" s="200"/>
      <c r="DG143" s="200"/>
      <c r="DH143" s="200"/>
      <c r="DI143" s="200"/>
      <c r="DJ143" s="200"/>
      <c r="DK143" s="200"/>
      <c r="DL143" s="200"/>
      <c r="DM143" s="200"/>
      <c r="DN143" s="200"/>
      <c r="DO143" s="200"/>
      <c r="DP143" s="200"/>
      <c r="DQ143" s="200"/>
      <c r="DR143" s="200"/>
      <c r="DS143" s="200"/>
      <c r="DT143" s="200"/>
      <c r="DU143" s="200"/>
      <c r="DV143" s="200"/>
      <c r="DW143" s="200"/>
      <c r="DX143" s="200"/>
      <c r="DY143" s="200"/>
      <c r="DZ143" s="200"/>
      <c r="EA143" s="200"/>
      <c r="EB143" s="200"/>
      <c r="EC143" s="200"/>
      <c r="ED143" s="200"/>
      <c r="EE143" s="200"/>
      <c r="EF143" s="200"/>
      <c r="EG143" s="200"/>
      <c r="EH143" s="200"/>
    </row>
    <row r="144" spans="1:138" s="23" customFormat="1" ht="17.2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c r="AD144" s="232"/>
      <c r="AE144" s="232"/>
      <c r="AF144" s="232"/>
      <c r="AG144" s="232"/>
      <c r="AH144" s="232"/>
      <c r="AI144" s="232"/>
      <c r="AJ144" s="232"/>
      <c r="AK144" s="200" t="str">
        <f>AK133</f>
        <v>на 2021 г.</v>
      </c>
      <c r="AL144" s="200"/>
      <c r="AM144" s="200"/>
      <c r="AN144" s="200"/>
      <c r="AO144" s="200"/>
      <c r="AP144" s="200"/>
      <c r="AQ144" s="200"/>
      <c r="AR144" s="200"/>
      <c r="AS144" s="200"/>
      <c r="AT144" s="200"/>
      <c r="AU144" s="200" t="str">
        <f>AU133</f>
        <v>на 2022 г.</v>
      </c>
      <c r="AV144" s="200"/>
      <c r="AW144" s="200"/>
      <c r="AX144" s="200"/>
      <c r="AY144" s="200"/>
      <c r="AZ144" s="200"/>
      <c r="BA144" s="200"/>
      <c r="BB144" s="200"/>
      <c r="BC144" s="200"/>
      <c r="BD144" s="200"/>
      <c r="BE144" s="200" t="str">
        <f>BE133</f>
        <v>на 2023 г.</v>
      </c>
      <c r="BF144" s="200"/>
      <c r="BG144" s="200"/>
      <c r="BH144" s="200"/>
      <c r="BI144" s="200"/>
      <c r="BJ144" s="200"/>
      <c r="BK144" s="200"/>
      <c r="BL144" s="200"/>
      <c r="BM144" s="200"/>
      <c r="BN144" s="200"/>
      <c r="BO144" s="200" t="str">
        <f>AK144</f>
        <v>на 2021 г.</v>
      </c>
      <c r="BP144" s="200"/>
      <c r="BQ144" s="200"/>
      <c r="BR144" s="200"/>
      <c r="BS144" s="200"/>
      <c r="BT144" s="200"/>
      <c r="BU144" s="200"/>
      <c r="BV144" s="200"/>
      <c r="BW144" s="200"/>
      <c r="BX144" s="200"/>
      <c r="BY144" s="200"/>
      <c r="BZ144" s="200"/>
      <c r="CA144" s="200" t="str">
        <f>AU144</f>
        <v>на 2022 г.</v>
      </c>
      <c r="CB144" s="200"/>
      <c r="CC144" s="200"/>
      <c r="CD144" s="200"/>
      <c r="CE144" s="200"/>
      <c r="CF144" s="200"/>
      <c r="CG144" s="200"/>
      <c r="CH144" s="200"/>
      <c r="CI144" s="200"/>
      <c r="CJ144" s="200"/>
      <c r="CK144" s="200"/>
      <c r="CL144" s="200"/>
      <c r="CM144" s="200" t="str">
        <f>BE144</f>
        <v>на 2023 г.</v>
      </c>
      <c r="CN144" s="200"/>
      <c r="CO144" s="200"/>
      <c r="CP144" s="200"/>
      <c r="CQ144" s="200"/>
      <c r="CR144" s="200"/>
      <c r="CS144" s="200"/>
      <c r="CT144" s="200"/>
      <c r="CU144" s="200"/>
      <c r="CV144" s="200"/>
      <c r="CW144" s="200"/>
      <c r="CX144" s="200"/>
      <c r="CY144" s="200" t="str">
        <f>BO144</f>
        <v>на 2021 г.</v>
      </c>
      <c r="CZ144" s="200"/>
      <c r="DA144" s="200"/>
      <c r="DB144" s="200"/>
      <c r="DC144" s="200"/>
      <c r="DD144" s="200"/>
      <c r="DE144" s="200"/>
      <c r="DF144" s="200"/>
      <c r="DG144" s="200"/>
      <c r="DH144" s="200"/>
      <c r="DI144" s="200"/>
      <c r="DJ144" s="200"/>
      <c r="DK144" s="200" t="str">
        <f>CA144</f>
        <v>на 2022 г.</v>
      </c>
      <c r="DL144" s="200"/>
      <c r="DM144" s="200"/>
      <c r="DN144" s="200"/>
      <c r="DO144" s="200"/>
      <c r="DP144" s="200"/>
      <c r="DQ144" s="200"/>
      <c r="DR144" s="200"/>
      <c r="DS144" s="200"/>
      <c r="DT144" s="200"/>
      <c r="DU144" s="200"/>
      <c r="DV144" s="200"/>
      <c r="DW144" s="200" t="str">
        <f>CM144</f>
        <v>на 2023 г.</v>
      </c>
      <c r="DX144" s="200"/>
      <c r="DY144" s="200"/>
      <c r="DZ144" s="200"/>
      <c r="EA144" s="200"/>
      <c r="EB144" s="200"/>
      <c r="EC144" s="200"/>
      <c r="ED144" s="200"/>
      <c r="EE144" s="200"/>
      <c r="EF144" s="200"/>
      <c r="EG144" s="200"/>
      <c r="EH144" s="200"/>
    </row>
    <row r="145" spans="1:138" s="23" customFormat="1" ht="60"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14" t="s">
        <v>114</v>
      </c>
      <c r="AL145" s="214"/>
      <c r="AM145" s="214"/>
      <c r="AN145" s="214"/>
      <c r="AO145" s="214"/>
      <c r="AP145" s="214"/>
      <c r="AQ145" s="214"/>
      <c r="AR145" s="214"/>
      <c r="AS145" s="214"/>
      <c r="AT145" s="214"/>
      <c r="AU145" s="214" t="s">
        <v>115</v>
      </c>
      <c r="AV145" s="214"/>
      <c r="AW145" s="214"/>
      <c r="AX145" s="214"/>
      <c r="AY145" s="214"/>
      <c r="AZ145" s="214"/>
      <c r="BA145" s="214"/>
      <c r="BB145" s="214"/>
      <c r="BC145" s="214"/>
      <c r="BD145" s="214"/>
      <c r="BE145" s="214" t="s">
        <v>116</v>
      </c>
      <c r="BF145" s="214"/>
      <c r="BG145" s="214"/>
      <c r="BH145" s="214"/>
      <c r="BI145" s="214"/>
      <c r="BJ145" s="214"/>
      <c r="BK145" s="214"/>
      <c r="BL145" s="214"/>
      <c r="BM145" s="214"/>
      <c r="BN145" s="214"/>
      <c r="BO145" s="214" t="s">
        <v>114</v>
      </c>
      <c r="BP145" s="214"/>
      <c r="BQ145" s="214"/>
      <c r="BR145" s="214"/>
      <c r="BS145" s="214"/>
      <c r="BT145" s="214"/>
      <c r="BU145" s="214"/>
      <c r="BV145" s="214"/>
      <c r="BW145" s="214"/>
      <c r="BX145" s="214"/>
      <c r="BY145" s="214"/>
      <c r="BZ145" s="214"/>
      <c r="CA145" s="214" t="s">
        <v>115</v>
      </c>
      <c r="CB145" s="214"/>
      <c r="CC145" s="214"/>
      <c r="CD145" s="214"/>
      <c r="CE145" s="214"/>
      <c r="CF145" s="214"/>
      <c r="CG145" s="214"/>
      <c r="CH145" s="214"/>
      <c r="CI145" s="214"/>
      <c r="CJ145" s="214"/>
      <c r="CK145" s="214"/>
      <c r="CL145" s="214"/>
      <c r="CM145" s="214" t="s">
        <v>116</v>
      </c>
      <c r="CN145" s="214"/>
      <c r="CO145" s="214"/>
      <c r="CP145" s="214"/>
      <c r="CQ145" s="214"/>
      <c r="CR145" s="214"/>
      <c r="CS145" s="214"/>
      <c r="CT145" s="214"/>
      <c r="CU145" s="214"/>
      <c r="CV145" s="214"/>
      <c r="CW145" s="214"/>
      <c r="CX145" s="214"/>
      <c r="CY145" s="214" t="s">
        <v>114</v>
      </c>
      <c r="CZ145" s="214"/>
      <c r="DA145" s="214"/>
      <c r="DB145" s="214"/>
      <c r="DC145" s="214"/>
      <c r="DD145" s="214"/>
      <c r="DE145" s="214"/>
      <c r="DF145" s="214"/>
      <c r="DG145" s="214"/>
      <c r="DH145" s="214"/>
      <c r="DI145" s="214"/>
      <c r="DJ145" s="214"/>
      <c r="DK145" s="214" t="s">
        <v>115</v>
      </c>
      <c r="DL145" s="214"/>
      <c r="DM145" s="214"/>
      <c r="DN145" s="214"/>
      <c r="DO145" s="214"/>
      <c r="DP145" s="214"/>
      <c r="DQ145" s="214"/>
      <c r="DR145" s="214"/>
      <c r="DS145" s="214"/>
      <c r="DT145" s="214"/>
      <c r="DU145" s="214"/>
      <c r="DV145" s="214"/>
      <c r="DW145" s="214" t="s">
        <v>116</v>
      </c>
      <c r="DX145" s="214"/>
      <c r="DY145" s="214"/>
      <c r="DZ145" s="214"/>
      <c r="EA145" s="214"/>
      <c r="EB145" s="214"/>
      <c r="EC145" s="214"/>
      <c r="ED145" s="214"/>
      <c r="EE145" s="214"/>
      <c r="EF145" s="214"/>
      <c r="EG145" s="214"/>
      <c r="EH145" s="214"/>
    </row>
    <row r="146" spans="1:138" s="23" customFormat="1" ht="15.75">
      <c r="A146" s="225">
        <v>1</v>
      </c>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316">
        <v>2</v>
      </c>
      <c r="AD146" s="316"/>
      <c r="AE146" s="316"/>
      <c r="AF146" s="316"/>
      <c r="AG146" s="316"/>
      <c r="AH146" s="316"/>
      <c r="AI146" s="316"/>
      <c r="AJ146" s="316"/>
      <c r="AK146" s="316">
        <v>3</v>
      </c>
      <c r="AL146" s="316"/>
      <c r="AM146" s="316"/>
      <c r="AN146" s="316"/>
      <c r="AO146" s="316"/>
      <c r="AP146" s="316"/>
      <c r="AQ146" s="316"/>
      <c r="AR146" s="316"/>
      <c r="AS146" s="316"/>
      <c r="AT146" s="316"/>
      <c r="AU146" s="316">
        <v>4</v>
      </c>
      <c r="AV146" s="316"/>
      <c r="AW146" s="316"/>
      <c r="AX146" s="316"/>
      <c r="AY146" s="316"/>
      <c r="AZ146" s="316"/>
      <c r="BA146" s="316"/>
      <c r="BB146" s="316"/>
      <c r="BC146" s="316"/>
      <c r="BD146" s="316"/>
      <c r="BE146" s="316">
        <v>5</v>
      </c>
      <c r="BF146" s="316"/>
      <c r="BG146" s="316"/>
      <c r="BH146" s="316"/>
      <c r="BI146" s="316"/>
      <c r="BJ146" s="316"/>
      <c r="BK146" s="316"/>
      <c r="BL146" s="316"/>
      <c r="BM146" s="316"/>
      <c r="BN146" s="316"/>
      <c r="BO146" s="316">
        <v>6</v>
      </c>
      <c r="BP146" s="316"/>
      <c r="BQ146" s="316"/>
      <c r="BR146" s="316"/>
      <c r="BS146" s="316"/>
      <c r="BT146" s="316"/>
      <c r="BU146" s="316"/>
      <c r="BV146" s="316"/>
      <c r="BW146" s="316"/>
      <c r="BX146" s="316"/>
      <c r="BY146" s="316"/>
      <c r="BZ146" s="316"/>
      <c r="CA146" s="316">
        <v>7</v>
      </c>
      <c r="CB146" s="316"/>
      <c r="CC146" s="316"/>
      <c r="CD146" s="316"/>
      <c r="CE146" s="316"/>
      <c r="CF146" s="316"/>
      <c r="CG146" s="316"/>
      <c r="CH146" s="316"/>
      <c r="CI146" s="316"/>
      <c r="CJ146" s="316"/>
      <c r="CK146" s="316"/>
      <c r="CL146" s="316"/>
      <c r="CM146" s="316">
        <v>8</v>
      </c>
      <c r="CN146" s="316"/>
      <c r="CO146" s="316"/>
      <c r="CP146" s="316"/>
      <c r="CQ146" s="316"/>
      <c r="CR146" s="316"/>
      <c r="CS146" s="316"/>
      <c r="CT146" s="316"/>
      <c r="CU146" s="316"/>
      <c r="CV146" s="316"/>
      <c r="CW146" s="316"/>
      <c r="CX146" s="316"/>
      <c r="CY146" s="316">
        <v>9</v>
      </c>
      <c r="CZ146" s="316"/>
      <c r="DA146" s="316"/>
      <c r="DB146" s="316"/>
      <c r="DC146" s="316"/>
      <c r="DD146" s="316"/>
      <c r="DE146" s="316"/>
      <c r="DF146" s="316"/>
      <c r="DG146" s="316"/>
      <c r="DH146" s="316"/>
      <c r="DI146" s="316"/>
      <c r="DJ146" s="316"/>
      <c r="DK146" s="316">
        <v>10</v>
      </c>
      <c r="DL146" s="316"/>
      <c r="DM146" s="316"/>
      <c r="DN146" s="316"/>
      <c r="DO146" s="316"/>
      <c r="DP146" s="316"/>
      <c r="DQ146" s="316"/>
      <c r="DR146" s="316"/>
      <c r="DS146" s="316"/>
      <c r="DT146" s="316"/>
      <c r="DU146" s="316"/>
      <c r="DV146" s="316"/>
      <c r="DW146" s="316">
        <v>11</v>
      </c>
      <c r="DX146" s="316"/>
      <c r="DY146" s="316"/>
      <c r="DZ146" s="316"/>
      <c r="EA146" s="316"/>
      <c r="EB146" s="316"/>
      <c r="EC146" s="316"/>
      <c r="ED146" s="316"/>
      <c r="EE146" s="316"/>
      <c r="EF146" s="316"/>
      <c r="EG146" s="316"/>
      <c r="EH146" s="316"/>
    </row>
    <row r="147" spans="1:138" s="23" customFormat="1" ht="15.75">
      <c r="A147" s="231" t="s">
        <v>414</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28" t="s">
        <v>344</v>
      </c>
      <c r="AD147" s="228"/>
      <c r="AE147" s="228"/>
      <c r="AF147" s="228"/>
      <c r="AG147" s="228"/>
      <c r="AH147" s="228"/>
      <c r="AI147" s="228"/>
      <c r="AJ147" s="228"/>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347</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31" t="s">
        <v>490</v>
      </c>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t="s">
        <v>344</v>
      </c>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v>6252.99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6252.99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AK144</f>
        <v>на 2021 г.</v>
      </c>
      <c r="AL156" s="200"/>
      <c r="AM156" s="200"/>
      <c r="AN156" s="200"/>
      <c r="AO156" s="200"/>
      <c r="AP156" s="200"/>
      <c r="AQ156" s="200"/>
      <c r="AR156" s="200"/>
      <c r="AS156" s="200"/>
      <c r="AT156" s="200"/>
      <c r="AU156" s="200" t="str">
        <f>AU144</f>
        <v>на 2022 г.</v>
      </c>
      <c r="AV156" s="200"/>
      <c r="AW156" s="200"/>
      <c r="AX156" s="200"/>
      <c r="AY156" s="200"/>
      <c r="AZ156" s="200"/>
      <c r="BA156" s="200"/>
      <c r="BB156" s="200"/>
      <c r="BC156" s="200"/>
      <c r="BD156" s="200"/>
      <c r="BE156" s="200" t="str">
        <f>BE144</f>
        <v>на 2023 г.</v>
      </c>
      <c r="BF156" s="200"/>
      <c r="BG156" s="200"/>
      <c r="BH156" s="200"/>
      <c r="BI156" s="200"/>
      <c r="BJ156" s="200"/>
      <c r="BK156" s="200"/>
      <c r="BL156" s="200"/>
      <c r="BM156" s="200"/>
      <c r="BN156" s="200"/>
      <c r="BO156" s="200" t="str">
        <f>BO144</f>
        <v>на 2021 г.</v>
      </c>
      <c r="BP156" s="200"/>
      <c r="BQ156" s="200"/>
      <c r="BR156" s="200"/>
      <c r="BS156" s="200"/>
      <c r="BT156" s="200"/>
      <c r="BU156" s="200"/>
      <c r="BV156" s="200"/>
      <c r="BW156" s="200"/>
      <c r="BX156" s="200"/>
      <c r="BY156" s="200"/>
      <c r="BZ156" s="200"/>
      <c r="CA156" s="200" t="str">
        <f>CA144</f>
        <v>на 2022 г.</v>
      </c>
      <c r="CB156" s="200"/>
      <c r="CC156" s="200"/>
      <c r="CD156" s="200"/>
      <c r="CE156" s="200"/>
      <c r="CF156" s="200"/>
      <c r="CG156" s="200"/>
      <c r="CH156" s="200"/>
      <c r="CI156" s="200"/>
      <c r="CJ156" s="200"/>
      <c r="CK156" s="200"/>
      <c r="CL156" s="200"/>
      <c r="CM156" s="200" t="str">
        <f>CM144</f>
        <v>на 2023 г.</v>
      </c>
      <c r="CN156" s="200"/>
      <c r="CO156" s="200"/>
      <c r="CP156" s="200"/>
      <c r="CQ156" s="200"/>
      <c r="CR156" s="200"/>
      <c r="CS156" s="200"/>
      <c r="CT156" s="200"/>
      <c r="CU156" s="200"/>
      <c r="CV156" s="200"/>
      <c r="CW156" s="200"/>
      <c r="CX156" s="200"/>
      <c r="CY156" s="200" t="str">
        <f>CY144</f>
        <v>на 2021 г.</v>
      </c>
      <c r="CZ156" s="200"/>
      <c r="DA156" s="200"/>
      <c r="DB156" s="200"/>
      <c r="DC156" s="200"/>
      <c r="DD156" s="200"/>
      <c r="DE156" s="200"/>
      <c r="DF156" s="200"/>
      <c r="DG156" s="200"/>
      <c r="DH156" s="200"/>
      <c r="DI156" s="200"/>
      <c r="DJ156" s="200"/>
      <c r="DK156" s="200" t="str">
        <f>DK144</f>
        <v>на 2022 г.</v>
      </c>
      <c r="DL156" s="200"/>
      <c r="DM156" s="200"/>
      <c r="DN156" s="200"/>
      <c r="DO156" s="200"/>
      <c r="DP156" s="200"/>
      <c r="DQ156" s="200"/>
      <c r="DR156" s="200"/>
      <c r="DS156" s="200"/>
      <c r="DT156" s="200"/>
      <c r="DU156" s="200"/>
      <c r="DV156" s="200"/>
      <c r="DW156" s="200" t="str">
        <f>DW144</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tr">
        <f>AK156</f>
        <v>на 2021 г.</v>
      </c>
      <c r="AL167" s="200"/>
      <c r="AM167" s="200"/>
      <c r="AN167" s="200"/>
      <c r="AO167" s="200"/>
      <c r="AP167" s="200"/>
      <c r="AQ167" s="200"/>
      <c r="AR167" s="200"/>
      <c r="AS167" s="200"/>
      <c r="AT167" s="200"/>
      <c r="AU167" s="200" t="str">
        <f>AU156</f>
        <v>на 2022 г.</v>
      </c>
      <c r="AV167" s="200"/>
      <c r="AW167" s="200"/>
      <c r="AX167" s="200"/>
      <c r="AY167" s="200"/>
      <c r="AZ167" s="200"/>
      <c r="BA167" s="200"/>
      <c r="BB167" s="200"/>
      <c r="BC167" s="200"/>
      <c r="BD167" s="200"/>
      <c r="BE167" s="200" t="str">
        <f>BE156</f>
        <v>на 2023 г.</v>
      </c>
      <c r="BF167" s="200"/>
      <c r="BG167" s="200"/>
      <c r="BH167" s="200"/>
      <c r="BI167" s="200"/>
      <c r="BJ167" s="200"/>
      <c r="BK167" s="200"/>
      <c r="BL167" s="200"/>
      <c r="BM167" s="200"/>
      <c r="BN167" s="200"/>
      <c r="BO167" s="200" t="str">
        <f>BO156</f>
        <v>на 2021 г.</v>
      </c>
      <c r="BP167" s="200"/>
      <c r="BQ167" s="200"/>
      <c r="BR167" s="200"/>
      <c r="BS167" s="200"/>
      <c r="BT167" s="200"/>
      <c r="BU167" s="200"/>
      <c r="BV167" s="200"/>
      <c r="BW167" s="200"/>
      <c r="BX167" s="200"/>
      <c r="BY167" s="200"/>
      <c r="BZ167" s="200"/>
      <c r="CA167" s="200" t="str">
        <f>CA156</f>
        <v>на 2022 г.</v>
      </c>
      <c r="CB167" s="200"/>
      <c r="CC167" s="200"/>
      <c r="CD167" s="200"/>
      <c r="CE167" s="200"/>
      <c r="CF167" s="200"/>
      <c r="CG167" s="200"/>
      <c r="CH167" s="200"/>
      <c r="CI167" s="200"/>
      <c r="CJ167" s="200"/>
      <c r="CK167" s="200"/>
      <c r="CL167" s="200"/>
      <c r="CM167" s="200" t="str">
        <f>CM156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30.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f>CD186+CD188+CD189+CD190+CD191+CD192+CD193+CD194+CD195+CD196</f>
        <v>6114579.14</v>
      </c>
      <c r="CE185" s="295"/>
      <c r="CF185" s="295"/>
      <c r="CG185" s="295"/>
      <c r="CH185" s="295"/>
      <c r="CI185" s="295"/>
      <c r="CJ185" s="295"/>
      <c r="CK185" s="295"/>
      <c r="CL185" s="295"/>
      <c r="CM185" s="295"/>
      <c r="CN185" s="295"/>
      <c r="CO185" s="295"/>
      <c r="CP185" s="295"/>
      <c r="CQ185" s="295"/>
      <c r="CR185" s="295"/>
      <c r="CS185" s="295"/>
      <c r="CT185" s="295"/>
      <c r="CU185" s="295"/>
      <c r="CV185" s="295"/>
      <c r="CW185" s="295">
        <f>CW186+CW188+CW189+CW190+CW191+CW192+CW193+CW194+CW195+CW196</f>
        <v>6117184.83</v>
      </c>
      <c r="CX185" s="295"/>
      <c r="CY185" s="295"/>
      <c r="CZ185" s="295"/>
      <c r="DA185" s="295"/>
      <c r="DB185" s="295"/>
      <c r="DC185" s="295"/>
      <c r="DD185" s="295"/>
      <c r="DE185" s="295"/>
      <c r="DF185" s="295"/>
      <c r="DG185" s="295"/>
      <c r="DH185" s="295"/>
      <c r="DI185" s="295"/>
      <c r="DJ185" s="295"/>
      <c r="DK185" s="295"/>
      <c r="DL185" s="295"/>
      <c r="DM185" s="295"/>
      <c r="DN185" s="295"/>
      <c r="DO185" s="295"/>
      <c r="DP185" s="295">
        <f>DP186+DP188+DP189+DP190+DP191+DP192+DP193+DP194+DP195+DP196</f>
        <v>6117184.83</v>
      </c>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f>'1 раздел'!E78</f>
        <v>121711.72</v>
      </c>
      <c r="CE186" s="329"/>
      <c r="CF186" s="329"/>
      <c r="CG186" s="329"/>
      <c r="CH186" s="329"/>
      <c r="CI186" s="329"/>
      <c r="CJ186" s="329"/>
      <c r="CK186" s="329"/>
      <c r="CL186" s="329"/>
      <c r="CM186" s="329"/>
      <c r="CN186" s="329"/>
      <c r="CO186" s="329"/>
      <c r="CP186" s="329"/>
      <c r="CQ186" s="329"/>
      <c r="CR186" s="329"/>
      <c r="CS186" s="329"/>
      <c r="CT186" s="329"/>
      <c r="CU186" s="329"/>
      <c r="CV186" s="330"/>
      <c r="CW186" s="328">
        <v>117036</v>
      </c>
      <c r="CX186" s="329"/>
      <c r="CY186" s="329"/>
      <c r="CZ186" s="329"/>
      <c r="DA186" s="329"/>
      <c r="DB186" s="329"/>
      <c r="DC186" s="329"/>
      <c r="DD186" s="329"/>
      <c r="DE186" s="329"/>
      <c r="DF186" s="329"/>
      <c r="DG186" s="329"/>
      <c r="DH186" s="329"/>
      <c r="DI186" s="329"/>
      <c r="DJ186" s="329"/>
      <c r="DK186" s="329"/>
      <c r="DL186" s="329"/>
      <c r="DM186" s="329"/>
      <c r="DN186" s="329"/>
      <c r="DO186" s="330"/>
      <c r="DP186" s="328">
        <v>117036</v>
      </c>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f>'1 раздел'!E80+'1 раздел'!E89</f>
        <v>3423471.5399999996</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f>'1 раздел'!E82-958506</f>
        <v>157600</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f>'1 раздел'!E85</f>
        <v>204276.37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f>'1 раздел'!E86-425.91</f>
        <v>75000</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2172127.29-33896.37+541.58-6252.99</f>
        <v>2132519.51</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f>CD183-CD184+CD185+CD197+CD198</f>
        <v>6114579.14</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tr">
        <f>CD180</f>
        <v>на 2021 г.</v>
      </c>
      <c r="AI204" s="200"/>
      <c r="AJ204" s="200"/>
      <c r="AK204" s="200"/>
      <c r="AL204" s="200"/>
      <c r="AM204" s="200"/>
      <c r="AN204" s="200"/>
      <c r="AO204" s="200"/>
      <c r="AP204" s="200"/>
      <c r="AQ204" s="200" t="str">
        <f>CW180</f>
        <v>на 2022 г.</v>
      </c>
      <c r="AR204" s="200"/>
      <c r="AS204" s="200"/>
      <c r="AT204" s="200"/>
      <c r="AU204" s="200"/>
      <c r="AV204" s="200"/>
      <c r="AW204" s="200"/>
      <c r="AX204" s="200"/>
      <c r="AY204" s="200"/>
      <c r="AZ204" s="200" t="str">
        <f>DP180</f>
        <v>на 2023 г.</v>
      </c>
      <c r="BA204" s="200"/>
      <c r="BB204" s="200"/>
      <c r="BC204" s="200"/>
      <c r="BD204" s="200"/>
      <c r="BE204" s="200"/>
      <c r="BF204" s="200"/>
      <c r="BG204" s="200"/>
      <c r="BH204" s="200"/>
      <c r="BI204" s="200" t="str">
        <f>AH204</f>
        <v>на 2021 г.</v>
      </c>
      <c r="BJ204" s="200"/>
      <c r="BK204" s="200"/>
      <c r="BL204" s="200"/>
      <c r="BM204" s="200"/>
      <c r="BN204" s="200"/>
      <c r="BO204" s="200"/>
      <c r="BP204" s="200"/>
      <c r="BQ204" s="200" t="str">
        <f>AQ204</f>
        <v>на 2022 г.</v>
      </c>
      <c r="BR204" s="200"/>
      <c r="BS204" s="200"/>
      <c r="BT204" s="200"/>
      <c r="BU204" s="200"/>
      <c r="BV204" s="200"/>
      <c r="BW204" s="200"/>
      <c r="BX204" s="200"/>
      <c r="BY204" s="200" t="str">
        <f>AZ204</f>
        <v>на 2023 г.</v>
      </c>
      <c r="BZ204" s="200"/>
      <c r="CA204" s="200"/>
      <c r="CB204" s="200"/>
      <c r="CC204" s="200"/>
      <c r="CD204" s="200"/>
      <c r="CE204" s="200"/>
      <c r="CF204" s="200"/>
      <c r="CG204" s="200" t="str">
        <f>BI204</f>
        <v>на 2021 г.</v>
      </c>
      <c r="CH204" s="200"/>
      <c r="CI204" s="200"/>
      <c r="CJ204" s="200"/>
      <c r="CK204" s="200"/>
      <c r="CL204" s="200"/>
      <c r="CM204" s="200"/>
      <c r="CN204" s="200"/>
      <c r="CO204" s="200" t="str">
        <f>BQ204</f>
        <v>на 2022 г.</v>
      </c>
      <c r="CP204" s="200"/>
      <c r="CQ204" s="200"/>
      <c r="CR204" s="200"/>
      <c r="CS204" s="200"/>
      <c r="CT204" s="200"/>
      <c r="CU204" s="200"/>
      <c r="CV204" s="200"/>
      <c r="CW204" s="200" t="str">
        <f>BY204</f>
        <v>на 2023 г.</v>
      </c>
      <c r="CX204" s="200"/>
      <c r="CY204" s="200"/>
      <c r="CZ204" s="200"/>
      <c r="DA204" s="200"/>
      <c r="DB204" s="200"/>
      <c r="DC204" s="200"/>
      <c r="DD204" s="200"/>
      <c r="DE204" s="200" t="str">
        <f>CG204</f>
        <v>на 2021 г.</v>
      </c>
      <c r="DF204" s="200"/>
      <c r="DG204" s="200"/>
      <c r="DH204" s="200"/>
      <c r="DI204" s="200"/>
      <c r="DJ204" s="200"/>
      <c r="DK204" s="200"/>
      <c r="DL204" s="200"/>
      <c r="DM204" s="200"/>
      <c r="DN204" s="200"/>
      <c r="DO204" s="200" t="str">
        <f>CO204</f>
        <v>на 2022 г.</v>
      </c>
      <c r="DP204" s="200"/>
      <c r="DQ204" s="200"/>
      <c r="DR204" s="200"/>
      <c r="DS204" s="200"/>
      <c r="DT204" s="200"/>
      <c r="DU204" s="200"/>
      <c r="DV204" s="200"/>
      <c r="DW204" s="200"/>
      <c r="DX204" s="200"/>
      <c r="DY204" s="200" t="str">
        <f>CW204</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85.5" customHeight="1">
      <c r="A207" s="188" t="s">
        <v>415</v>
      </c>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v>1</v>
      </c>
      <c r="AI207" s="322"/>
      <c r="AJ207" s="322"/>
      <c r="AK207" s="322"/>
      <c r="AL207" s="322"/>
      <c r="AM207" s="322"/>
      <c r="AN207" s="322"/>
      <c r="AO207" s="322"/>
      <c r="AP207" s="322"/>
      <c r="AQ207" s="322">
        <v>1</v>
      </c>
      <c r="AR207" s="322"/>
      <c r="AS207" s="322"/>
      <c r="AT207" s="322"/>
      <c r="AU207" s="322"/>
      <c r="AV207" s="322"/>
      <c r="AW207" s="322"/>
      <c r="AX207" s="322"/>
      <c r="AY207" s="322"/>
      <c r="AZ207" s="322">
        <v>1</v>
      </c>
      <c r="BA207" s="322"/>
      <c r="BB207" s="322"/>
      <c r="BC207" s="322"/>
      <c r="BD207" s="322"/>
      <c r="BE207" s="322"/>
      <c r="BF207" s="322"/>
      <c r="BG207" s="322"/>
      <c r="BH207" s="322"/>
      <c r="BI207" s="322">
        <v>12</v>
      </c>
      <c r="BJ207" s="322"/>
      <c r="BK207" s="322"/>
      <c r="BL207" s="322"/>
      <c r="BM207" s="322"/>
      <c r="BN207" s="322"/>
      <c r="BO207" s="322"/>
      <c r="BP207" s="322"/>
      <c r="BQ207" s="322">
        <v>12</v>
      </c>
      <c r="BR207" s="322"/>
      <c r="BS207" s="322"/>
      <c r="BT207" s="322"/>
      <c r="BU207" s="322"/>
      <c r="BV207" s="322"/>
      <c r="BW207" s="322"/>
      <c r="BX207" s="322"/>
      <c r="BY207" s="322">
        <v>12</v>
      </c>
      <c r="BZ207" s="322"/>
      <c r="CA207" s="322"/>
      <c r="CB207" s="322"/>
      <c r="CC207" s="322"/>
      <c r="CD207" s="322"/>
      <c r="CE207" s="322"/>
      <c r="CF207" s="322"/>
      <c r="CG207" s="322">
        <v>9753</v>
      </c>
      <c r="CH207" s="322"/>
      <c r="CI207" s="322"/>
      <c r="CJ207" s="322"/>
      <c r="CK207" s="322"/>
      <c r="CL207" s="322"/>
      <c r="CM207" s="322"/>
      <c r="CN207" s="322"/>
      <c r="CO207" s="322">
        <v>9753</v>
      </c>
      <c r="CP207" s="322"/>
      <c r="CQ207" s="322"/>
      <c r="CR207" s="322"/>
      <c r="CS207" s="322"/>
      <c r="CT207" s="322"/>
      <c r="CU207" s="322"/>
      <c r="CV207" s="322"/>
      <c r="CW207" s="322">
        <v>9753</v>
      </c>
      <c r="CX207" s="322"/>
      <c r="CY207" s="322"/>
      <c r="CZ207" s="322"/>
      <c r="DA207" s="322"/>
      <c r="DB207" s="322"/>
      <c r="DC207" s="322"/>
      <c r="DD207" s="322"/>
      <c r="DE207" s="322">
        <f>AH207*BI207*CG207+4675.72</f>
        <v>121711.72</v>
      </c>
      <c r="DF207" s="322"/>
      <c r="DG207" s="322"/>
      <c r="DH207" s="322"/>
      <c r="DI207" s="322"/>
      <c r="DJ207" s="322"/>
      <c r="DK207" s="322"/>
      <c r="DL207" s="322"/>
      <c r="DM207" s="322"/>
      <c r="DN207" s="322"/>
      <c r="DO207" s="322">
        <f>AQ207*BQ207*CO207</f>
        <v>117036</v>
      </c>
      <c r="DP207" s="322"/>
      <c r="DQ207" s="322"/>
      <c r="DR207" s="322"/>
      <c r="DS207" s="322"/>
      <c r="DT207" s="322"/>
      <c r="DU207" s="322"/>
      <c r="DV207" s="322"/>
      <c r="DW207" s="322"/>
      <c r="DX207" s="322"/>
      <c r="DY207" s="322">
        <f>AZ207*BY207*CW207</f>
        <v>117036</v>
      </c>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9"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121711.72</v>
      </c>
      <c r="DF210" s="322"/>
      <c r="DG210" s="322"/>
      <c r="DH210" s="322"/>
      <c r="DI210" s="322"/>
      <c r="DJ210" s="322"/>
      <c r="DK210" s="322"/>
      <c r="DL210" s="322"/>
      <c r="DM210" s="322"/>
      <c r="DN210" s="322"/>
      <c r="DO210" s="322">
        <f>SUM(DO207:DO209)</f>
        <v>117036</v>
      </c>
      <c r="DP210" s="322"/>
      <c r="DQ210" s="322"/>
      <c r="DR210" s="322"/>
      <c r="DS210" s="322"/>
      <c r="DT210" s="322"/>
      <c r="DU210" s="322"/>
      <c r="DV210" s="322"/>
      <c r="DW210" s="322"/>
      <c r="DX210" s="322"/>
      <c r="DY210" s="322">
        <f>SUM(DY207:DY209)</f>
        <v>117036</v>
      </c>
      <c r="DZ210" s="322"/>
      <c r="EA210" s="322"/>
      <c r="EB210" s="322"/>
      <c r="EC210" s="322"/>
      <c r="ED210" s="322"/>
      <c r="EE210" s="322"/>
      <c r="EF210" s="322"/>
      <c r="EG210" s="322"/>
      <c r="EH210" s="322"/>
      <c r="EI210" s="102">
        <f>DE210-CD186</f>
        <v>0</v>
      </c>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tr">
        <f>AH204</f>
        <v>на 2021 г.</v>
      </c>
      <c r="AL215" s="200"/>
      <c r="AM215" s="200"/>
      <c r="AN215" s="200"/>
      <c r="AO215" s="200"/>
      <c r="AP215" s="200"/>
      <c r="AQ215" s="200"/>
      <c r="AR215" s="200"/>
      <c r="AS215" s="200"/>
      <c r="AT215" s="200"/>
      <c r="AU215" s="200" t="str">
        <f>AQ204</f>
        <v>на 2022 г.</v>
      </c>
      <c r="AV215" s="200"/>
      <c r="AW215" s="200"/>
      <c r="AX215" s="200"/>
      <c r="AY215" s="200"/>
      <c r="AZ215" s="200"/>
      <c r="BA215" s="200"/>
      <c r="BB215" s="200"/>
      <c r="BC215" s="200"/>
      <c r="BD215" s="200"/>
      <c r="BE215" s="200" t="str">
        <f>AZ204</f>
        <v>на 2023 г.</v>
      </c>
      <c r="BF215" s="200"/>
      <c r="BG215" s="200"/>
      <c r="BH215" s="200"/>
      <c r="BI215" s="200"/>
      <c r="BJ215" s="200"/>
      <c r="BK215" s="200"/>
      <c r="BL215" s="200"/>
      <c r="BM215" s="200"/>
      <c r="BN215" s="200"/>
      <c r="BO215" s="200" t="str">
        <f>AK215</f>
        <v>на 2021 г.</v>
      </c>
      <c r="BP215" s="200"/>
      <c r="BQ215" s="200"/>
      <c r="BR215" s="200"/>
      <c r="BS215" s="200"/>
      <c r="BT215" s="200"/>
      <c r="BU215" s="200"/>
      <c r="BV215" s="200"/>
      <c r="BW215" s="200"/>
      <c r="BX215" s="200"/>
      <c r="BY215" s="200"/>
      <c r="BZ215" s="200"/>
      <c r="CA215" s="200" t="str">
        <f>AU215</f>
        <v>на 2022 г.</v>
      </c>
      <c r="CB215" s="200"/>
      <c r="CC215" s="200"/>
      <c r="CD215" s="200"/>
      <c r="CE215" s="200"/>
      <c r="CF215" s="200"/>
      <c r="CG215" s="200"/>
      <c r="CH215" s="200"/>
      <c r="CI215" s="200"/>
      <c r="CJ215" s="200"/>
      <c r="CK215" s="200"/>
      <c r="CL215" s="200"/>
      <c r="CM215" s="200" t="str">
        <f>BE215</f>
        <v>на 2023 г.</v>
      </c>
      <c r="CN215" s="200"/>
      <c r="CO215" s="200"/>
      <c r="CP215" s="200"/>
      <c r="CQ215" s="200"/>
      <c r="CR215" s="200"/>
      <c r="CS215" s="200"/>
      <c r="CT215" s="200"/>
      <c r="CU215" s="200"/>
      <c r="CV215" s="200"/>
      <c r="CW215" s="200"/>
      <c r="CX215" s="200"/>
      <c r="CY215" s="200" t="str">
        <f>BO215</f>
        <v>на 2021 г.</v>
      </c>
      <c r="CZ215" s="200"/>
      <c r="DA215" s="200"/>
      <c r="DB215" s="200"/>
      <c r="DC215" s="200"/>
      <c r="DD215" s="200"/>
      <c r="DE215" s="200"/>
      <c r="DF215" s="200"/>
      <c r="DG215" s="200"/>
      <c r="DH215" s="200"/>
      <c r="DI215" s="200"/>
      <c r="DJ215" s="200"/>
      <c r="DK215" s="200" t="str">
        <f>CA215</f>
        <v>на 2022 г.</v>
      </c>
      <c r="DL215" s="200"/>
      <c r="DM215" s="200"/>
      <c r="DN215" s="200"/>
      <c r="DO215" s="200"/>
      <c r="DP215" s="200"/>
      <c r="DQ215" s="200"/>
      <c r="DR215" s="200"/>
      <c r="DS215" s="200"/>
      <c r="DT215" s="200"/>
      <c r="DU215" s="200"/>
      <c r="DV215" s="200"/>
      <c r="DW215" s="200" t="str">
        <f>CM215</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tr">
        <f>AK215</f>
        <v>на 2021 г.</v>
      </c>
      <c r="AL226" s="200"/>
      <c r="AM226" s="200"/>
      <c r="AN226" s="200"/>
      <c r="AO226" s="200"/>
      <c r="AP226" s="200"/>
      <c r="AQ226" s="200"/>
      <c r="AR226" s="200"/>
      <c r="AS226" s="200"/>
      <c r="AT226" s="200"/>
      <c r="AU226" s="200" t="str">
        <f>AU215</f>
        <v>на 2022 г.</v>
      </c>
      <c r="AV226" s="200"/>
      <c r="AW226" s="200"/>
      <c r="AX226" s="200"/>
      <c r="AY226" s="200"/>
      <c r="AZ226" s="200"/>
      <c r="BA226" s="200"/>
      <c r="BB226" s="200"/>
      <c r="BC226" s="200"/>
      <c r="BD226" s="200"/>
      <c r="BE226" s="200" t="str">
        <f>BE215</f>
        <v>на 2023 г.</v>
      </c>
      <c r="BF226" s="200"/>
      <c r="BG226" s="200"/>
      <c r="BH226" s="200"/>
      <c r="BI226" s="200"/>
      <c r="BJ226" s="200"/>
      <c r="BK226" s="200"/>
      <c r="BL226" s="200"/>
      <c r="BM226" s="200"/>
      <c r="BN226" s="200"/>
      <c r="BO226" s="200" t="str">
        <f>AK226</f>
        <v>на 2021 г.</v>
      </c>
      <c r="BP226" s="200"/>
      <c r="BQ226" s="200"/>
      <c r="BR226" s="200"/>
      <c r="BS226" s="200"/>
      <c r="BT226" s="200"/>
      <c r="BU226" s="200"/>
      <c r="BV226" s="200"/>
      <c r="BW226" s="200"/>
      <c r="BX226" s="200"/>
      <c r="BY226" s="200"/>
      <c r="BZ226" s="200"/>
      <c r="CA226" s="200" t="str">
        <f>AU226</f>
        <v>на 2022 г.</v>
      </c>
      <c r="CB226" s="200"/>
      <c r="CC226" s="200"/>
      <c r="CD226" s="200"/>
      <c r="CE226" s="200"/>
      <c r="CF226" s="200"/>
      <c r="CG226" s="200"/>
      <c r="CH226" s="200"/>
      <c r="CI226" s="200"/>
      <c r="CJ226" s="200"/>
      <c r="CK226" s="200"/>
      <c r="CL226" s="200"/>
      <c r="CM226" s="200" t="str">
        <f>BE226</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9"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c r="EI227" s="102"/>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t="s">
        <v>416</v>
      </c>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f>
        <v>2541963.21348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31" t="s">
        <v>417</v>
      </c>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f>
        <v>162239.58</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31" t="s">
        <v>418</v>
      </c>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t="s">
        <v>412</v>
      </c>
      <c r="AD231" s="228"/>
      <c r="AE231" s="228"/>
      <c r="AF231" s="228"/>
      <c r="AG231" s="228"/>
      <c r="AH231" s="228"/>
      <c r="AI231" s="228"/>
      <c r="AJ231" s="228"/>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f>
        <v>521621.82</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31" t="s">
        <v>513</v>
      </c>
      <c r="B232" s="231"/>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28" t="s">
        <v>423</v>
      </c>
      <c r="AD232" s="228"/>
      <c r="AE232" s="228"/>
      <c r="AF232" s="228"/>
      <c r="AG232" s="228"/>
      <c r="AH232" s="228"/>
      <c r="AI232" s="228"/>
      <c r="AJ232" s="228"/>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f>
        <v>149100</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31" t="s">
        <v>514</v>
      </c>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28" t="s">
        <v>428</v>
      </c>
      <c r="AD233" s="228"/>
      <c r="AE233" s="228"/>
      <c r="AF233" s="228"/>
      <c r="AG233" s="228"/>
      <c r="AH233" s="228"/>
      <c r="AI233" s="228"/>
      <c r="AJ233" s="228"/>
      <c r="AK233" s="367">
        <v>32.796</v>
      </c>
      <c r="AL233" s="367"/>
      <c r="AM233" s="367"/>
      <c r="AN233" s="367"/>
      <c r="AO233" s="367"/>
      <c r="AP233" s="367"/>
      <c r="AQ233" s="367"/>
      <c r="AR233" s="367"/>
      <c r="AS233" s="367"/>
      <c r="AT233" s="367"/>
      <c r="AU233" s="367">
        <v>32.796</v>
      </c>
      <c r="AV233" s="367"/>
      <c r="AW233" s="367"/>
      <c r="AX233" s="367"/>
      <c r="AY233" s="367"/>
      <c r="AZ233" s="367"/>
      <c r="BA233" s="367"/>
      <c r="BB233" s="367"/>
      <c r="BC233" s="367"/>
      <c r="BD233" s="367"/>
      <c r="BE233" s="367">
        <v>32.796</v>
      </c>
      <c r="BF233" s="367"/>
      <c r="BG233" s="367"/>
      <c r="BH233" s="367"/>
      <c r="BI233" s="367"/>
      <c r="BJ233" s="367"/>
      <c r="BK233" s="367"/>
      <c r="BL233" s="367"/>
      <c r="BM233" s="367"/>
      <c r="BN233" s="367"/>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f>
        <v>48546.93492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1" t="s">
        <v>171</v>
      </c>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228" t="s">
        <v>348</v>
      </c>
      <c r="AD234" s="228"/>
      <c r="AE234" s="228"/>
      <c r="AF234" s="228"/>
      <c r="AG234" s="228"/>
      <c r="AH234" s="228"/>
      <c r="AI234" s="228"/>
      <c r="AJ234" s="228"/>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3423471.5384</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0.0015999996103346348</v>
      </c>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15.75">
      <c r="A236" s="179" t="s">
        <v>290</v>
      </c>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row>
    <row r="237" spans="1:138" s="23" customFormat="1" ht="15.75">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row>
    <row r="238" spans="1:138" s="23" customFormat="1" ht="48" customHeight="1">
      <c r="A238" s="188" t="s">
        <v>250</v>
      </c>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t="s">
        <v>11</v>
      </c>
      <c r="AB238" s="232"/>
      <c r="AC238" s="232"/>
      <c r="AD238" s="232"/>
      <c r="AE238" s="232"/>
      <c r="AF238" s="232"/>
      <c r="AG238" s="232"/>
      <c r="AH238" s="200" t="s">
        <v>391</v>
      </c>
      <c r="AI238" s="200"/>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t="s">
        <v>291</v>
      </c>
      <c r="BJ238" s="200"/>
      <c r="BK238" s="200"/>
      <c r="BL238" s="200"/>
      <c r="BM238" s="200"/>
      <c r="BN238" s="200"/>
      <c r="BO238" s="200"/>
      <c r="BP238" s="200"/>
      <c r="BQ238" s="200"/>
      <c r="BR238" s="200"/>
      <c r="BS238" s="200"/>
      <c r="BT238" s="200"/>
      <c r="BU238" s="200"/>
      <c r="BV238" s="200"/>
      <c r="BW238" s="200"/>
      <c r="BX238" s="200"/>
      <c r="BY238" s="200"/>
      <c r="BZ238" s="200"/>
      <c r="CA238" s="200"/>
      <c r="CB238" s="200"/>
      <c r="CC238" s="200"/>
      <c r="CD238" s="200"/>
      <c r="CE238" s="200"/>
      <c r="CF238" s="200"/>
      <c r="CG238" s="200" t="s">
        <v>292</v>
      </c>
      <c r="CH238" s="200"/>
      <c r="CI238" s="200"/>
      <c r="CJ238" s="200"/>
      <c r="CK238" s="200"/>
      <c r="CL238" s="200"/>
      <c r="CM238" s="200"/>
      <c r="CN238" s="200"/>
      <c r="CO238" s="200"/>
      <c r="CP238" s="200"/>
      <c r="CQ238" s="200"/>
      <c r="CR238" s="200"/>
      <c r="CS238" s="200"/>
      <c r="CT238" s="200"/>
      <c r="CU238" s="200"/>
      <c r="CV238" s="200"/>
      <c r="CW238" s="200"/>
      <c r="CX238" s="200"/>
      <c r="CY238" s="200"/>
      <c r="CZ238" s="200"/>
      <c r="DA238" s="200"/>
      <c r="DB238" s="200"/>
      <c r="DC238" s="200"/>
      <c r="DD238" s="200"/>
      <c r="DE238" s="200" t="s">
        <v>149</v>
      </c>
      <c r="DF238" s="200"/>
      <c r="DG238" s="200"/>
      <c r="DH238" s="200"/>
      <c r="DI238" s="200"/>
      <c r="DJ238" s="200"/>
      <c r="DK238" s="200"/>
      <c r="DL238" s="200"/>
      <c r="DM238" s="200"/>
      <c r="DN238" s="200"/>
      <c r="DO238" s="200"/>
      <c r="DP238" s="200"/>
      <c r="DQ238" s="200"/>
      <c r="DR238" s="200"/>
      <c r="DS238" s="200"/>
      <c r="DT238" s="200"/>
      <c r="DU238" s="200"/>
      <c r="DV238" s="200"/>
      <c r="DW238" s="200"/>
      <c r="DX238" s="200"/>
      <c r="DY238" s="200"/>
      <c r="DZ238" s="200"/>
      <c r="EA238" s="200"/>
      <c r="EB238" s="200"/>
      <c r="EC238" s="200"/>
      <c r="ED238" s="200"/>
      <c r="EE238" s="200"/>
      <c r="EF238" s="200"/>
      <c r="EG238" s="200"/>
      <c r="EH238" s="200"/>
    </row>
    <row r="239" spans="1:138" s="23" customFormat="1" ht="15.75">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232"/>
      <c r="AB239" s="232"/>
      <c r="AC239" s="232"/>
      <c r="AD239" s="232"/>
      <c r="AE239" s="232"/>
      <c r="AF239" s="232"/>
      <c r="AG239" s="232"/>
      <c r="AH239" s="200" t="str">
        <f>AK226</f>
        <v>на 2021 г.</v>
      </c>
      <c r="AI239" s="200"/>
      <c r="AJ239" s="200"/>
      <c r="AK239" s="200"/>
      <c r="AL239" s="200"/>
      <c r="AM239" s="200"/>
      <c r="AN239" s="200"/>
      <c r="AO239" s="200"/>
      <c r="AP239" s="200"/>
      <c r="AQ239" s="200" t="str">
        <f>AU226</f>
        <v>на 2022 г.</v>
      </c>
      <c r="AR239" s="200"/>
      <c r="AS239" s="200"/>
      <c r="AT239" s="200"/>
      <c r="AU239" s="200"/>
      <c r="AV239" s="200"/>
      <c r="AW239" s="200"/>
      <c r="AX239" s="200"/>
      <c r="AY239" s="200"/>
      <c r="AZ239" s="200" t="str">
        <f>BE226</f>
        <v>на 2023 г.</v>
      </c>
      <c r="BA239" s="200"/>
      <c r="BB239" s="200"/>
      <c r="BC239" s="200"/>
      <c r="BD239" s="200"/>
      <c r="BE239" s="200"/>
      <c r="BF239" s="200"/>
      <c r="BG239" s="200"/>
      <c r="BH239" s="200"/>
      <c r="BI239" s="200" t="str">
        <f>AH239</f>
        <v>на 2021 г.</v>
      </c>
      <c r="BJ239" s="200"/>
      <c r="BK239" s="200"/>
      <c r="BL239" s="200"/>
      <c r="BM239" s="200"/>
      <c r="BN239" s="200"/>
      <c r="BO239" s="200"/>
      <c r="BP239" s="200"/>
      <c r="BQ239" s="200" t="str">
        <f>AQ239</f>
        <v>на 2022 г.</v>
      </c>
      <c r="BR239" s="200"/>
      <c r="BS239" s="200"/>
      <c r="BT239" s="200"/>
      <c r="BU239" s="200"/>
      <c r="BV239" s="200"/>
      <c r="BW239" s="200"/>
      <c r="BX239" s="200"/>
      <c r="BY239" s="200" t="str">
        <f>AZ239</f>
        <v>на 2023 г.</v>
      </c>
      <c r="BZ239" s="200"/>
      <c r="CA239" s="200"/>
      <c r="CB239" s="200"/>
      <c r="CC239" s="200"/>
      <c r="CD239" s="200"/>
      <c r="CE239" s="200"/>
      <c r="CF239" s="200"/>
      <c r="CG239" s="200" t="str">
        <f>BI239</f>
        <v>на 2021 г.</v>
      </c>
      <c r="CH239" s="200"/>
      <c r="CI239" s="200"/>
      <c r="CJ239" s="200"/>
      <c r="CK239" s="200"/>
      <c r="CL239" s="200"/>
      <c r="CM239" s="200"/>
      <c r="CN239" s="200"/>
      <c r="CO239" s="200" t="str">
        <f>BQ239</f>
        <v>на 2022 г.</v>
      </c>
      <c r="CP239" s="200"/>
      <c r="CQ239" s="200"/>
      <c r="CR239" s="200"/>
      <c r="CS239" s="200"/>
      <c r="CT239" s="200"/>
      <c r="CU239" s="200"/>
      <c r="CV239" s="200"/>
      <c r="CW239" s="200" t="str">
        <f>BY239</f>
        <v>на 2023 г.</v>
      </c>
      <c r="CX239" s="200"/>
      <c r="CY239" s="200"/>
      <c r="CZ239" s="200"/>
      <c r="DA239" s="200"/>
      <c r="DB239" s="200"/>
      <c r="DC239" s="200"/>
      <c r="DD239" s="200"/>
      <c r="DE239" s="200" t="str">
        <f>CG239</f>
        <v>на 2021 г.</v>
      </c>
      <c r="DF239" s="200"/>
      <c r="DG239" s="200"/>
      <c r="DH239" s="200"/>
      <c r="DI239" s="200"/>
      <c r="DJ239" s="200"/>
      <c r="DK239" s="200"/>
      <c r="DL239" s="200"/>
      <c r="DM239" s="200"/>
      <c r="DN239" s="200"/>
      <c r="DO239" s="200" t="str">
        <f>CO239</f>
        <v>на 2022 г.</v>
      </c>
      <c r="DP239" s="200"/>
      <c r="DQ239" s="200"/>
      <c r="DR239" s="200"/>
      <c r="DS239" s="200"/>
      <c r="DT239" s="200"/>
      <c r="DU239" s="200"/>
      <c r="DV239" s="200"/>
      <c r="DW239" s="200"/>
      <c r="DX239" s="200"/>
      <c r="DY239" s="200" t="str">
        <f>CW239</f>
        <v>на 2023 г.</v>
      </c>
      <c r="DZ239" s="200"/>
      <c r="EA239" s="200"/>
      <c r="EB239" s="200"/>
      <c r="EC239" s="200"/>
      <c r="ED239" s="200"/>
      <c r="EE239" s="200"/>
      <c r="EF239" s="200"/>
      <c r="EG239" s="200"/>
      <c r="EH239" s="200"/>
    </row>
    <row r="240" spans="1:138" s="23" customFormat="1" ht="57"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32"/>
      <c r="AB240" s="232"/>
      <c r="AC240" s="232"/>
      <c r="AD240" s="232"/>
      <c r="AE240" s="232"/>
      <c r="AF240" s="232"/>
      <c r="AG240" s="232"/>
      <c r="AH240" s="214" t="s">
        <v>114</v>
      </c>
      <c r="AI240" s="214"/>
      <c r="AJ240" s="214"/>
      <c r="AK240" s="214"/>
      <c r="AL240" s="214"/>
      <c r="AM240" s="214"/>
      <c r="AN240" s="214"/>
      <c r="AO240" s="214"/>
      <c r="AP240" s="214"/>
      <c r="AQ240" s="214" t="s">
        <v>115</v>
      </c>
      <c r="AR240" s="214"/>
      <c r="AS240" s="214"/>
      <c r="AT240" s="214"/>
      <c r="AU240" s="214"/>
      <c r="AV240" s="214"/>
      <c r="AW240" s="214"/>
      <c r="AX240" s="214"/>
      <c r="AY240" s="214"/>
      <c r="AZ240" s="214" t="s">
        <v>116</v>
      </c>
      <c r="BA240" s="214"/>
      <c r="BB240" s="214"/>
      <c r="BC240" s="214"/>
      <c r="BD240" s="214"/>
      <c r="BE240" s="214"/>
      <c r="BF240" s="214"/>
      <c r="BG240" s="214"/>
      <c r="BH240" s="214"/>
      <c r="BI240" s="214" t="s">
        <v>114</v>
      </c>
      <c r="BJ240" s="214"/>
      <c r="BK240" s="214"/>
      <c r="BL240" s="214"/>
      <c r="BM240" s="214"/>
      <c r="BN240" s="214"/>
      <c r="BO240" s="214"/>
      <c r="BP240" s="214"/>
      <c r="BQ240" s="214" t="s">
        <v>115</v>
      </c>
      <c r="BR240" s="214"/>
      <c r="BS240" s="214"/>
      <c r="BT240" s="214"/>
      <c r="BU240" s="214"/>
      <c r="BV240" s="214"/>
      <c r="BW240" s="214"/>
      <c r="BX240" s="214"/>
      <c r="BY240" s="214" t="s">
        <v>116</v>
      </c>
      <c r="BZ240" s="214"/>
      <c r="CA240" s="214"/>
      <c r="CB240" s="214"/>
      <c r="CC240" s="214"/>
      <c r="CD240" s="214"/>
      <c r="CE240" s="214"/>
      <c r="CF240" s="214"/>
      <c r="CG240" s="214" t="s">
        <v>114</v>
      </c>
      <c r="CH240" s="214"/>
      <c r="CI240" s="214"/>
      <c r="CJ240" s="214"/>
      <c r="CK240" s="214"/>
      <c r="CL240" s="214"/>
      <c r="CM240" s="214"/>
      <c r="CN240" s="214"/>
      <c r="CO240" s="214" t="s">
        <v>115</v>
      </c>
      <c r="CP240" s="214"/>
      <c r="CQ240" s="214"/>
      <c r="CR240" s="214"/>
      <c r="CS240" s="214"/>
      <c r="CT240" s="214"/>
      <c r="CU240" s="214"/>
      <c r="CV240" s="214"/>
      <c r="CW240" s="214" t="s">
        <v>116</v>
      </c>
      <c r="CX240" s="214"/>
      <c r="CY240" s="214"/>
      <c r="CZ240" s="214"/>
      <c r="DA240" s="214"/>
      <c r="DB240" s="214"/>
      <c r="DC240" s="214"/>
      <c r="DD240" s="214"/>
      <c r="DE240" s="214" t="s">
        <v>114</v>
      </c>
      <c r="DF240" s="214"/>
      <c r="DG240" s="214"/>
      <c r="DH240" s="214"/>
      <c r="DI240" s="214"/>
      <c r="DJ240" s="214"/>
      <c r="DK240" s="214"/>
      <c r="DL240" s="214"/>
      <c r="DM240" s="214"/>
      <c r="DN240" s="214"/>
      <c r="DO240" s="214" t="s">
        <v>115</v>
      </c>
      <c r="DP240" s="214"/>
      <c r="DQ240" s="214"/>
      <c r="DR240" s="214"/>
      <c r="DS240" s="214"/>
      <c r="DT240" s="214"/>
      <c r="DU240" s="214"/>
      <c r="DV240" s="214"/>
      <c r="DW240" s="214"/>
      <c r="DX240" s="214"/>
      <c r="DY240" s="214" t="s">
        <v>116</v>
      </c>
      <c r="DZ240" s="214"/>
      <c r="EA240" s="214"/>
      <c r="EB240" s="214"/>
      <c r="EC240" s="214"/>
      <c r="ED240" s="214"/>
      <c r="EE240" s="214"/>
      <c r="EF240" s="214"/>
      <c r="EG240" s="214"/>
      <c r="EH240" s="214"/>
    </row>
    <row r="241" spans="1:138" s="23" customFormat="1" ht="15.75">
      <c r="A241" s="225">
        <v>1</v>
      </c>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316">
        <v>2</v>
      </c>
      <c r="AB241" s="316"/>
      <c r="AC241" s="316"/>
      <c r="AD241" s="316"/>
      <c r="AE241" s="316"/>
      <c r="AF241" s="316"/>
      <c r="AG241" s="316"/>
      <c r="AH241" s="316">
        <v>3</v>
      </c>
      <c r="AI241" s="316"/>
      <c r="AJ241" s="316"/>
      <c r="AK241" s="316"/>
      <c r="AL241" s="316"/>
      <c r="AM241" s="316"/>
      <c r="AN241" s="316"/>
      <c r="AO241" s="316"/>
      <c r="AP241" s="316"/>
      <c r="AQ241" s="316">
        <v>4</v>
      </c>
      <c r="AR241" s="316"/>
      <c r="AS241" s="316"/>
      <c r="AT241" s="316"/>
      <c r="AU241" s="316"/>
      <c r="AV241" s="316"/>
      <c r="AW241" s="316"/>
      <c r="AX241" s="316"/>
      <c r="AY241" s="316"/>
      <c r="AZ241" s="316">
        <v>5</v>
      </c>
      <c r="BA241" s="316"/>
      <c r="BB241" s="316"/>
      <c r="BC241" s="316"/>
      <c r="BD241" s="316"/>
      <c r="BE241" s="316"/>
      <c r="BF241" s="316"/>
      <c r="BG241" s="316"/>
      <c r="BH241" s="316"/>
      <c r="BI241" s="316">
        <v>6</v>
      </c>
      <c r="BJ241" s="316"/>
      <c r="BK241" s="316"/>
      <c r="BL241" s="316"/>
      <c r="BM241" s="316"/>
      <c r="BN241" s="316"/>
      <c r="BO241" s="316"/>
      <c r="BP241" s="316"/>
      <c r="BQ241" s="316">
        <v>7</v>
      </c>
      <c r="BR241" s="316"/>
      <c r="BS241" s="316"/>
      <c r="BT241" s="316"/>
      <c r="BU241" s="316"/>
      <c r="BV241" s="316"/>
      <c r="BW241" s="316"/>
      <c r="BX241" s="316"/>
      <c r="BY241" s="316">
        <v>8</v>
      </c>
      <c r="BZ241" s="316"/>
      <c r="CA241" s="316"/>
      <c r="CB241" s="316"/>
      <c r="CC241" s="316"/>
      <c r="CD241" s="316"/>
      <c r="CE241" s="316"/>
      <c r="CF241" s="316"/>
      <c r="CG241" s="316">
        <v>9</v>
      </c>
      <c r="CH241" s="316"/>
      <c r="CI241" s="316"/>
      <c r="CJ241" s="316"/>
      <c r="CK241" s="316"/>
      <c r="CL241" s="316"/>
      <c r="CM241" s="316"/>
      <c r="CN241" s="316"/>
      <c r="CO241" s="316">
        <v>10</v>
      </c>
      <c r="CP241" s="316"/>
      <c r="CQ241" s="316"/>
      <c r="CR241" s="316"/>
      <c r="CS241" s="316"/>
      <c r="CT241" s="316"/>
      <c r="CU241" s="316"/>
      <c r="CV241" s="316"/>
      <c r="CW241" s="316">
        <v>11</v>
      </c>
      <c r="CX241" s="316"/>
      <c r="CY241" s="316"/>
      <c r="CZ241" s="316"/>
      <c r="DA241" s="316"/>
      <c r="DB241" s="316"/>
      <c r="DC241" s="316"/>
      <c r="DD241" s="316"/>
      <c r="DE241" s="316">
        <v>12</v>
      </c>
      <c r="DF241" s="316"/>
      <c r="DG241" s="316"/>
      <c r="DH241" s="316"/>
      <c r="DI241" s="316"/>
      <c r="DJ241" s="316"/>
      <c r="DK241" s="316"/>
      <c r="DL241" s="316"/>
      <c r="DM241" s="316"/>
      <c r="DN241" s="316"/>
      <c r="DO241" s="316">
        <v>13</v>
      </c>
      <c r="DP241" s="316"/>
      <c r="DQ241" s="316"/>
      <c r="DR241" s="316"/>
      <c r="DS241" s="316"/>
      <c r="DT241" s="316"/>
      <c r="DU241" s="316"/>
      <c r="DV241" s="316"/>
      <c r="DW241" s="316"/>
      <c r="DX241" s="316"/>
      <c r="DY241" s="316">
        <v>14</v>
      </c>
      <c r="DZ241" s="316"/>
      <c r="EA241" s="316"/>
      <c r="EB241" s="316"/>
      <c r="EC241" s="316"/>
      <c r="ED241" s="316"/>
      <c r="EE241" s="316"/>
      <c r="EF241" s="316"/>
      <c r="EG241" s="316"/>
      <c r="EH241" s="316"/>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t="s">
        <v>344</v>
      </c>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8" t="s">
        <v>347</v>
      </c>
      <c r="AB243" s="228"/>
      <c r="AC243" s="228"/>
      <c r="AD243" s="228"/>
      <c r="AE243" s="228"/>
      <c r="AF243" s="228"/>
      <c r="AG243" s="228"/>
      <c r="AH243" s="322"/>
      <c r="AI243" s="322"/>
      <c r="AJ243" s="322"/>
      <c r="AK243" s="322"/>
      <c r="AL243" s="322"/>
      <c r="AM243" s="322"/>
      <c r="AN243" s="322"/>
      <c r="AO243" s="322"/>
      <c r="AP243" s="322"/>
      <c r="AQ243" s="322"/>
      <c r="AR243" s="322"/>
      <c r="AS243" s="322"/>
      <c r="AT243" s="322"/>
      <c r="AU243" s="322"/>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322"/>
      <c r="BQ243" s="322"/>
      <c r="BR243" s="322"/>
      <c r="BS243" s="322"/>
      <c r="BT243" s="322"/>
      <c r="BU243" s="322"/>
      <c r="BV243" s="322"/>
      <c r="BW243" s="322"/>
      <c r="BX243" s="322"/>
      <c r="BY243" s="322"/>
      <c r="BZ243" s="322"/>
      <c r="CA243" s="322"/>
      <c r="CB243" s="322"/>
      <c r="CC243" s="322"/>
      <c r="CD243" s="322"/>
      <c r="CE243" s="322"/>
      <c r="CF243" s="322"/>
      <c r="CG243" s="322"/>
      <c r="CH243" s="322"/>
      <c r="CI243" s="322"/>
      <c r="CJ243" s="322"/>
      <c r="CK243" s="322"/>
      <c r="CL243" s="322"/>
      <c r="CM243" s="322"/>
      <c r="CN243" s="322"/>
      <c r="CO243" s="322"/>
      <c r="CP243" s="322"/>
      <c r="CQ243" s="322"/>
      <c r="CR243" s="322"/>
      <c r="CS243" s="322"/>
      <c r="CT243" s="322"/>
      <c r="CU243" s="322"/>
      <c r="CV243" s="322"/>
      <c r="CW243" s="322"/>
      <c r="CX243" s="322"/>
      <c r="CY243" s="322"/>
      <c r="CZ243" s="322"/>
      <c r="DA243" s="322"/>
      <c r="DB243" s="322"/>
      <c r="DC243" s="322"/>
      <c r="DD243" s="322"/>
      <c r="DE243" s="322"/>
      <c r="DF243" s="322"/>
      <c r="DG243" s="322"/>
      <c r="DH243" s="322"/>
      <c r="DI243" s="322"/>
      <c r="DJ243" s="322"/>
      <c r="DK243" s="322"/>
      <c r="DL243" s="322"/>
      <c r="DM243" s="322"/>
      <c r="DN243" s="322"/>
      <c r="DO243" s="322"/>
      <c r="DP243" s="322"/>
      <c r="DQ243" s="322"/>
      <c r="DR243" s="322"/>
      <c r="DS243" s="322"/>
      <c r="DT243" s="322"/>
      <c r="DU243" s="322"/>
      <c r="DV243" s="322"/>
      <c r="DW243" s="322"/>
      <c r="DX243" s="322"/>
      <c r="DY243" s="322"/>
      <c r="DZ243" s="322"/>
      <c r="EA243" s="322"/>
      <c r="EB243" s="322"/>
      <c r="EC243" s="322"/>
      <c r="ED243" s="322"/>
      <c r="EE243" s="322"/>
      <c r="EF243" s="322"/>
      <c r="EG243" s="322"/>
      <c r="EH243" s="322"/>
    </row>
    <row r="244" spans="1:138" s="23" customFormat="1" ht="15.75">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228"/>
      <c r="AB244" s="228"/>
      <c r="AC244" s="228"/>
      <c r="AD244" s="228"/>
      <c r="AE244" s="228"/>
      <c r="AF244" s="228"/>
      <c r="AG244" s="228"/>
      <c r="AH244" s="322"/>
      <c r="AI244" s="322"/>
      <c r="AJ244" s="322"/>
      <c r="AK244" s="322"/>
      <c r="AL244" s="322"/>
      <c r="AM244" s="322"/>
      <c r="AN244" s="322"/>
      <c r="AO244" s="322"/>
      <c r="AP244" s="322"/>
      <c r="AQ244" s="322"/>
      <c r="AR244" s="322"/>
      <c r="AS244" s="322"/>
      <c r="AT244" s="322"/>
      <c r="AU244" s="322"/>
      <c r="AV244" s="322"/>
      <c r="AW244" s="322"/>
      <c r="AX244" s="322"/>
      <c r="AY244" s="322"/>
      <c r="AZ244" s="322"/>
      <c r="BA244" s="322"/>
      <c r="BB244" s="322"/>
      <c r="BC244" s="322"/>
      <c r="BD244" s="322"/>
      <c r="BE244" s="322"/>
      <c r="BF244" s="322"/>
      <c r="BG244" s="322"/>
      <c r="BH244" s="322"/>
      <c r="BI244" s="322"/>
      <c r="BJ244" s="322"/>
      <c r="BK244" s="322"/>
      <c r="BL244" s="322"/>
      <c r="BM244" s="322"/>
      <c r="BN244" s="322"/>
      <c r="BO244" s="322"/>
      <c r="BP244" s="322"/>
      <c r="BQ244" s="322"/>
      <c r="BR244" s="322"/>
      <c r="BS244" s="322"/>
      <c r="BT244" s="322"/>
      <c r="BU244" s="322"/>
      <c r="BV244" s="322"/>
      <c r="BW244" s="322"/>
      <c r="BX244" s="322"/>
      <c r="BY244" s="322"/>
      <c r="BZ244" s="322"/>
      <c r="CA244" s="322"/>
      <c r="CB244" s="322"/>
      <c r="CC244" s="322"/>
      <c r="CD244" s="322"/>
      <c r="CE244" s="322"/>
      <c r="CF244" s="322"/>
      <c r="CG244" s="322"/>
      <c r="CH244" s="322"/>
      <c r="CI244" s="322"/>
      <c r="CJ244" s="322"/>
      <c r="CK244" s="322"/>
      <c r="CL244" s="322"/>
      <c r="CM244" s="322"/>
      <c r="CN244" s="322"/>
      <c r="CO244" s="322"/>
      <c r="CP244" s="322"/>
      <c r="CQ244" s="322"/>
      <c r="CR244" s="322"/>
      <c r="CS244" s="322"/>
      <c r="CT244" s="322"/>
      <c r="CU244" s="322"/>
      <c r="CV244" s="322"/>
      <c r="CW244" s="322"/>
      <c r="CX244" s="322"/>
      <c r="CY244" s="322"/>
      <c r="CZ244" s="322"/>
      <c r="DA244" s="322"/>
      <c r="DB244" s="322"/>
      <c r="DC244" s="322"/>
      <c r="DD244" s="322"/>
      <c r="DE244" s="322"/>
      <c r="DF244" s="322"/>
      <c r="DG244" s="322"/>
      <c r="DH244" s="322"/>
      <c r="DI244" s="322"/>
      <c r="DJ244" s="322"/>
      <c r="DK244" s="322"/>
      <c r="DL244" s="322"/>
      <c r="DM244" s="322"/>
      <c r="DN244" s="322"/>
      <c r="DO244" s="322"/>
      <c r="DP244" s="322"/>
      <c r="DQ244" s="322"/>
      <c r="DR244" s="322"/>
      <c r="DS244" s="322"/>
      <c r="DT244" s="322"/>
      <c r="DU244" s="322"/>
      <c r="DV244" s="322"/>
      <c r="DW244" s="322"/>
      <c r="DX244" s="322"/>
      <c r="DY244" s="322"/>
      <c r="DZ244" s="322"/>
      <c r="EA244" s="322"/>
      <c r="EB244" s="322"/>
      <c r="EC244" s="322"/>
      <c r="ED244" s="322"/>
      <c r="EE244" s="322"/>
      <c r="EF244" s="322"/>
      <c r="EG244" s="322"/>
      <c r="EH244" s="322"/>
    </row>
    <row r="245" spans="1:138" s="23" customFormat="1" ht="15.75">
      <c r="A245" s="181" t="s">
        <v>171</v>
      </c>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228" t="s">
        <v>348</v>
      </c>
      <c r="AB245" s="228"/>
      <c r="AC245" s="228"/>
      <c r="AD245" s="228"/>
      <c r="AE245" s="228"/>
      <c r="AF245" s="228"/>
      <c r="AG245" s="228"/>
      <c r="AH245" s="263" t="s">
        <v>20</v>
      </c>
      <c r="AI245" s="263"/>
      <c r="AJ245" s="263"/>
      <c r="AK245" s="263"/>
      <c r="AL245" s="263"/>
      <c r="AM245" s="263"/>
      <c r="AN245" s="263"/>
      <c r="AO245" s="263"/>
      <c r="AP245" s="263"/>
      <c r="AQ245" s="263" t="s">
        <v>20</v>
      </c>
      <c r="AR245" s="263"/>
      <c r="AS245" s="263"/>
      <c r="AT245" s="263"/>
      <c r="AU245" s="263"/>
      <c r="AV245" s="263"/>
      <c r="AW245" s="263"/>
      <c r="AX245" s="263"/>
      <c r="AY245" s="263"/>
      <c r="AZ245" s="263" t="s">
        <v>20</v>
      </c>
      <c r="BA245" s="263"/>
      <c r="BB245" s="263"/>
      <c r="BC245" s="263"/>
      <c r="BD245" s="263"/>
      <c r="BE245" s="263"/>
      <c r="BF245" s="263"/>
      <c r="BG245" s="263"/>
      <c r="BH245" s="263"/>
      <c r="BI245" s="263" t="s">
        <v>20</v>
      </c>
      <c r="BJ245" s="263"/>
      <c r="BK245" s="263"/>
      <c r="BL245" s="263"/>
      <c r="BM245" s="263"/>
      <c r="BN245" s="263"/>
      <c r="BO245" s="263"/>
      <c r="BP245" s="263"/>
      <c r="BQ245" s="263" t="s">
        <v>20</v>
      </c>
      <c r="BR245" s="263"/>
      <c r="BS245" s="263"/>
      <c r="BT245" s="263"/>
      <c r="BU245" s="263"/>
      <c r="BV245" s="263"/>
      <c r="BW245" s="263"/>
      <c r="BX245" s="263"/>
      <c r="BY245" s="263" t="s">
        <v>20</v>
      </c>
      <c r="BZ245" s="263"/>
      <c r="CA245" s="263"/>
      <c r="CB245" s="263"/>
      <c r="CC245" s="263"/>
      <c r="CD245" s="263"/>
      <c r="CE245" s="263"/>
      <c r="CF245" s="263"/>
      <c r="CG245" s="263" t="s">
        <v>20</v>
      </c>
      <c r="CH245" s="263"/>
      <c r="CI245" s="263"/>
      <c r="CJ245" s="263"/>
      <c r="CK245" s="263"/>
      <c r="CL245" s="263"/>
      <c r="CM245" s="263"/>
      <c r="CN245" s="263"/>
      <c r="CO245" s="263" t="s">
        <v>20</v>
      </c>
      <c r="CP245" s="263"/>
      <c r="CQ245" s="263"/>
      <c r="CR245" s="263"/>
      <c r="CS245" s="263"/>
      <c r="CT245" s="263"/>
      <c r="CU245" s="263"/>
      <c r="CV245" s="263"/>
      <c r="CW245" s="263" t="s">
        <v>20</v>
      </c>
      <c r="CX245" s="263"/>
      <c r="CY245" s="263"/>
      <c r="CZ245" s="263"/>
      <c r="DA245" s="263"/>
      <c r="DB245" s="263"/>
      <c r="DC245" s="263"/>
      <c r="DD245" s="263"/>
      <c r="DE245" s="322">
        <f>SUM(DE242:DE244)</f>
        <v>0</v>
      </c>
      <c r="DF245" s="322"/>
      <c r="DG245" s="322"/>
      <c r="DH245" s="322"/>
      <c r="DI245" s="322"/>
      <c r="DJ245" s="322"/>
      <c r="DK245" s="322"/>
      <c r="DL245" s="322"/>
      <c r="DM245" s="322"/>
      <c r="DN245" s="322"/>
      <c r="DO245" s="322">
        <f>SUM(DO242:DO244)</f>
        <v>0</v>
      </c>
      <c r="DP245" s="322"/>
      <c r="DQ245" s="322"/>
      <c r="DR245" s="322"/>
      <c r="DS245" s="322"/>
      <c r="DT245" s="322"/>
      <c r="DU245" s="322"/>
      <c r="DV245" s="322"/>
      <c r="DW245" s="322"/>
      <c r="DX245" s="322"/>
      <c r="DY245" s="322">
        <f>SUM(DY242:DY244)</f>
        <v>0</v>
      </c>
      <c r="DZ245" s="322"/>
      <c r="EA245" s="322"/>
      <c r="EB245" s="322"/>
      <c r="EC245" s="322"/>
      <c r="ED245" s="322"/>
      <c r="EE245" s="322"/>
      <c r="EF245" s="322"/>
      <c r="EG245" s="322"/>
      <c r="EH245" s="322"/>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5.75">
      <c r="A247" s="179" t="s">
        <v>293</v>
      </c>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row>
    <row r="248" spans="1:138" s="23" customFormat="1" ht="15.75">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row>
    <row r="249" spans="1:138" s="23" customFormat="1" ht="16.5" customHeight="1">
      <c r="A249" s="188" t="s">
        <v>250</v>
      </c>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t="s">
        <v>11</v>
      </c>
      <c r="AD249" s="232"/>
      <c r="AE249" s="232"/>
      <c r="AF249" s="232"/>
      <c r="AG249" s="232"/>
      <c r="AH249" s="232"/>
      <c r="AI249" s="232"/>
      <c r="AJ249" s="232"/>
      <c r="AK249" s="200" t="s">
        <v>294</v>
      </c>
      <c r="AL249" s="200"/>
      <c r="AM249" s="200"/>
      <c r="AN249" s="200"/>
      <c r="AO249" s="200"/>
      <c r="AP249" s="200"/>
      <c r="AQ249" s="200"/>
      <c r="AR249" s="200"/>
      <c r="AS249" s="200"/>
      <c r="AT249" s="200"/>
      <c r="AU249" s="200"/>
      <c r="AV249" s="200"/>
      <c r="AW249" s="200"/>
      <c r="AX249" s="200"/>
      <c r="AY249" s="200"/>
      <c r="AZ249" s="200"/>
      <c r="BA249" s="200"/>
      <c r="BB249" s="200"/>
      <c r="BC249" s="200"/>
      <c r="BD249" s="200"/>
      <c r="BE249" s="200"/>
      <c r="BF249" s="200"/>
      <c r="BG249" s="200"/>
      <c r="BH249" s="200"/>
      <c r="BI249" s="200"/>
      <c r="BJ249" s="200"/>
      <c r="BK249" s="200"/>
      <c r="BL249" s="200"/>
      <c r="BM249" s="200"/>
      <c r="BN249" s="200"/>
      <c r="BO249" s="200" t="s">
        <v>295</v>
      </c>
      <c r="BP249" s="200"/>
      <c r="BQ249" s="200"/>
      <c r="BR249" s="200"/>
      <c r="BS249" s="200"/>
      <c r="BT249" s="200"/>
      <c r="BU249" s="200"/>
      <c r="BV249" s="200"/>
      <c r="BW249" s="200"/>
      <c r="BX249" s="200"/>
      <c r="BY249" s="200"/>
      <c r="BZ249" s="200"/>
      <c r="CA249" s="200"/>
      <c r="CB249" s="200"/>
      <c r="CC249" s="200"/>
      <c r="CD249" s="200"/>
      <c r="CE249" s="200"/>
      <c r="CF249" s="200"/>
      <c r="CG249" s="200"/>
      <c r="CH249" s="200"/>
      <c r="CI249" s="200"/>
      <c r="CJ249" s="200"/>
      <c r="CK249" s="200"/>
      <c r="CL249" s="200"/>
      <c r="CM249" s="200"/>
      <c r="CN249" s="200"/>
      <c r="CO249" s="200"/>
      <c r="CP249" s="200"/>
      <c r="CQ249" s="200"/>
      <c r="CR249" s="200"/>
      <c r="CS249" s="200"/>
      <c r="CT249" s="200"/>
      <c r="CU249" s="200"/>
      <c r="CV249" s="200"/>
      <c r="CW249" s="200"/>
      <c r="CX249" s="200"/>
      <c r="CY249" s="200" t="s">
        <v>149</v>
      </c>
      <c r="CZ249" s="200"/>
      <c r="DA249" s="200"/>
      <c r="DB249" s="200"/>
      <c r="DC249" s="200"/>
      <c r="DD249" s="200"/>
      <c r="DE249" s="200"/>
      <c r="DF249" s="200"/>
      <c r="DG249" s="200"/>
      <c r="DH249" s="200"/>
      <c r="DI249" s="200"/>
      <c r="DJ249" s="200"/>
      <c r="DK249" s="200"/>
      <c r="DL249" s="200"/>
      <c r="DM249" s="200"/>
      <c r="DN249" s="200"/>
      <c r="DO249" s="200"/>
      <c r="DP249" s="200"/>
      <c r="DQ249" s="200"/>
      <c r="DR249" s="200"/>
      <c r="DS249" s="200"/>
      <c r="DT249" s="200"/>
      <c r="DU249" s="200"/>
      <c r="DV249" s="200"/>
      <c r="DW249" s="200"/>
      <c r="DX249" s="200"/>
      <c r="DY249" s="200"/>
      <c r="DZ249" s="200"/>
      <c r="EA249" s="200"/>
      <c r="EB249" s="200"/>
      <c r="EC249" s="200"/>
      <c r="ED249" s="200"/>
      <c r="EE249" s="200"/>
      <c r="EF249" s="200"/>
      <c r="EG249" s="200"/>
      <c r="EH249" s="200"/>
    </row>
    <row r="250" spans="1:138" s="23" customFormat="1" ht="15.75">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232"/>
      <c r="AD250" s="232"/>
      <c r="AE250" s="232"/>
      <c r="AF250" s="232"/>
      <c r="AG250" s="232"/>
      <c r="AH250" s="232"/>
      <c r="AI250" s="232"/>
      <c r="AJ250" s="232"/>
      <c r="AK250" s="200" t="str">
        <f>AH239</f>
        <v>на 2021 г.</v>
      </c>
      <c r="AL250" s="200"/>
      <c r="AM250" s="200"/>
      <c r="AN250" s="200"/>
      <c r="AO250" s="200"/>
      <c r="AP250" s="200"/>
      <c r="AQ250" s="200"/>
      <c r="AR250" s="200"/>
      <c r="AS250" s="200"/>
      <c r="AT250" s="200"/>
      <c r="AU250" s="200" t="str">
        <f>AQ239</f>
        <v>на 2022 г.</v>
      </c>
      <c r="AV250" s="200"/>
      <c r="AW250" s="200"/>
      <c r="AX250" s="200"/>
      <c r="AY250" s="200"/>
      <c r="AZ250" s="200"/>
      <c r="BA250" s="200"/>
      <c r="BB250" s="200"/>
      <c r="BC250" s="200"/>
      <c r="BD250" s="200"/>
      <c r="BE250" s="200" t="str">
        <f>AZ239</f>
        <v>на 2023 г.</v>
      </c>
      <c r="BF250" s="200"/>
      <c r="BG250" s="200"/>
      <c r="BH250" s="200"/>
      <c r="BI250" s="200"/>
      <c r="BJ250" s="200"/>
      <c r="BK250" s="200"/>
      <c r="BL250" s="200"/>
      <c r="BM250" s="200"/>
      <c r="BN250" s="200"/>
      <c r="BO250" s="200" t="str">
        <f>AK250</f>
        <v>на 2021 г.</v>
      </c>
      <c r="BP250" s="200"/>
      <c r="BQ250" s="200"/>
      <c r="BR250" s="200"/>
      <c r="BS250" s="200"/>
      <c r="BT250" s="200"/>
      <c r="BU250" s="200"/>
      <c r="BV250" s="200"/>
      <c r="BW250" s="200"/>
      <c r="BX250" s="200"/>
      <c r="BY250" s="200"/>
      <c r="BZ250" s="200"/>
      <c r="CA250" s="200" t="str">
        <f>AU250</f>
        <v>на 2022 г.</v>
      </c>
      <c r="CB250" s="200"/>
      <c r="CC250" s="200"/>
      <c r="CD250" s="200"/>
      <c r="CE250" s="200"/>
      <c r="CF250" s="200"/>
      <c r="CG250" s="200"/>
      <c r="CH250" s="200"/>
      <c r="CI250" s="200"/>
      <c r="CJ250" s="200"/>
      <c r="CK250" s="200"/>
      <c r="CL250" s="200"/>
      <c r="CM250" s="200" t="str">
        <f>BE250</f>
        <v>на 2023 г.</v>
      </c>
      <c r="CN250" s="200"/>
      <c r="CO250" s="200"/>
      <c r="CP250" s="200"/>
      <c r="CQ250" s="200"/>
      <c r="CR250" s="200"/>
      <c r="CS250" s="200"/>
      <c r="CT250" s="200"/>
      <c r="CU250" s="200"/>
      <c r="CV250" s="200"/>
      <c r="CW250" s="200"/>
      <c r="CX250" s="200"/>
      <c r="CY250" s="200" t="str">
        <f>BO250</f>
        <v>на 2021 г.</v>
      </c>
      <c r="CZ250" s="200"/>
      <c r="DA250" s="200"/>
      <c r="DB250" s="200"/>
      <c r="DC250" s="200"/>
      <c r="DD250" s="200"/>
      <c r="DE250" s="200"/>
      <c r="DF250" s="200"/>
      <c r="DG250" s="200"/>
      <c r="DH250" s="200"/>
      <c r="DI250" s="200"/>
      <c r="DJ250" s="200"/>
      <c r="DK250" s="200" t="str">
        <f>CA250</f>
        <v>на 2022 г.</v>
      </c>
      <c r="DL250" s="200"/>
      <c r="DM250" s="200"/>
      <c r="DN250" s="200"/>
      <c r="DO250" s="200"/>
      <c r="DP250" s="200"/>
      <c r="DQ250" s="200"/>
      <c r="DR250" s="200"/>
      <c r="DS250" s="200"/>
      <c r="DT250" s="200"/>
      <c r="DU250" s="200"/>
      <c r="DV250" s="200"/>
      <c r="DW250" s="200" t="str">
        <f>CM250</f>
        <v>на 2023 г.</v>
      </c>
      <c r="DX250" s="200"/>
      <c r="DY250" s="200"/>
      <c r="DZ250" s="200"/>
      <c r="EA250" s="200"/>
      <c r="EB250" s="200"/>
      <c r="EC250" s="200"/>
      <c r="ED250" s="200"/>
      <c r="EE250" s="200"/>
      <c r="EF250" s="200"/>
      <c r="EG250" s="200"/>
      <c r="EH250" s="200"/>
    </row>
    <row r="251" spans="1:138" s="23" customFormat="1" ht="55.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232"/>
      <c r="AD251" s="232"/>
      <c r="AE251" s="232"/>
      <c r="AF251" s="232"/>
      <c r="AG251" s="232"/>
      <c r="AH251" s="232"/>
      <c r="AI251" s="232"/>
      <c r="AJ251" s="232"/>
      <c r="AK251" s="214" t="s">
        <v>114</v>
      </c>
      <c r="AL251" s="214"/>
      <c r="AM251" s="214"/>
      <c r="AN251" s="214"/>
      <c r="AO251" s="214"/>
      <c r="AP251" s="214"/>
      <c r="AQ251" s="214"/>
      <c r="AR251" s="214"/>
      <c r="AS251" s="214"/>
      <c r="AT251" s="214"/>
      <c r="AU251" s="214" t="s">
        <v>115</v>
      </c>
      <c r="AV251" s="214"/>
      <c r="AW251" s="214"/>
      <c r="AX251" s="214"/>
      <c r="AY251" s="214"/>
      <c r="AZ251" s="214"/>
      <c r="BA251" s="214"/>
      <c r="BB251" s="214"/>
      <c r="BC251" s="214"/>
      <c r="BD251" s="214"/>
      <c r="BE251" s="214" t="s">
        <v>116</v>
      </c>
      <c r="BF251" s="214"/>
      <c r="BG251" s="214"/>
      <c r="BH251" s="214"/>
      <c r="BI251" s="214"/>
      <c r="BJ251" s="214"/>
      <c r="BK251" s="214"/>
      <c r="BL251" s="214"/>
      <c r="BM251" s="214"/>
      <c r="BN251" s="214"/>
      <c r="BO251" s="214" t="s">
        <v>114</v>
      </c>
      <c r="BP251" s="214"/>
      <c r="BQ251" s="214"/>
      <c r="BR251" s="214"/>
      <c r="BS251" s="214"/>
      <c r="BT251" s="214"/>
      <c r="BU251" s="214"/>
      <c r="BV251" s="214"/>
      <c r="BW251" s="214"/>
      <c r="BX251" s="214"/>
      <c r="BY251" s="214"/>
      <c r="BZ251" s="214"/>
      <c r="CA251" s="214" t="s">
        <v>115</v>
      </c>
      <c r="CB251" s="214"/>
      <c r="CC251" s="214"/>
      <c r="CD251" s="214"/>
      <c r="CE251" s="214"/>
      <c r="CF251" s="214"/>
      <c r="CG251" s="214"/>
      <c r="CH251" s="214"/>
      <c r="CI251" s="214"/>
      <c r="CJ251" s="214"/>
      <c r="CK251" s="214"/>
      <c r="CL251" s="214"/>
      <c r="CM251" s="214" t="s">
        <v>116</v>
      </c>
      <c r="CN251" s="214"/>
      <c r="CO251" s="214"/>
      <c r="CP251" s="214"/>
      <c r="CQ251" s="214"/>
      <c r="CR251" s="214"/>
      <c r="CS251" s="214"/>
      <c r="CT251" s="214"/>
      <c r="CU251" s="214"/>
      <c r="CV251" s="214"/>
      <c r="CW251" s="214"/>
      <c r="CX251" s="214"/>
      <c r="CY251" s="214" t="s">
        <v>114</v>
      </c>
      <c r="CZ251" s="214"/>
      <c r="DA251" s="214"/>
      <c r="DB251" s="214"/>
      <c r="DC251" s="214"/>
      <c r="DD251" s="214"/>
      <c r="DE251" s="214"/>
      <c r="DF251" s="214"/>
      <c r="DG251" s="214"/>
      <c r="DH251" s="214"/>
      <c r="DI251" s="214"/>
      <c r="DJ251" s="214"/>
      <c r="DK251" s="214" t="s">
        <v>115</v>
      </c>
      <c r="DL251" s="214"/>
      <c r="DM251" s="214"/>
      <c r="DN251" s="214"/>
      <c r="DO251" s="214"/>
      <c r="DP251" s="214"/>
      <c r="DQ251" s="214"/>
      <c r="DR251" s="214"/>
      <c r="DS251" s="214"/>
      <c r="DT251" s="214"/>
      <c r="DU251" s="214"/>
      <c r="DV251" s="214"/>
      <c r="DW251" s="214" t="s">
        <v>116</v>
      </c>
      <c r="DX251" s="214"/>
      <c r="DY251" s="214"/>
      <c r="DZ251" s="214"/>
      <c r="EA251" s="214"/>
      <c r="EB251" s="214"/>
      <c r="EC251" s="214"/>
      <c r="ED251" s="214"/>
      <c r="EE251" s="214"/>
      <c r="EF251" s="214"/>
      <c r="EG251" s="214"/>
      <c r="EH251" s="214"/>
    </row>
    <row r="252" spans="1:138" s="23" customFormat="1" ht="15.75">
      <c r="A252" s="225">
        <v>1</v>
      </c>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316">
        <v>2</v>
      </c>
      <c r="AD252" s="316"/>
      <c r="AE252" s="316"/>
      <c r="AF252" s="316"/>
      <c r="AG252" s="316"/>
      <c r="AH252" s="316"/>
      <c r="AI252" s="316"/>
      <c r="AJ252" s="316"/>
      <c r="AK252" s="316">
        <v>3</v>
      </c>
      <c r="AL252" s="316"/>
      <c r="AM252" s="316"/>
      <c r="AN252" s="316"/>
      <c r="AO252" s="316"/>
      <c r="AP252" s="316"/>
      <c r="AQ252" s="316"/>
      <c r="AR252" s="316"/>
      <c r="AS252" s="316"/>
      <c r="AT252" s="316"/>
      <c r="AU252" s="316">
        <v>4</v>
      </c>
      <c r="AV252" s="316"/>
      <c r="AW252" s="316"/>
      <c r="AX252" s="316"/>
      <c r="AY252" s="316"/>
      <c r="AZ252" s="316"/>
      <c r="BA252" s="316"/>
      <c r="BB252" s="316"/>
      <c r="BC252" s="316"/>
      <c r="BD252" s="316"/>
      <c r="BE252" s="316">
        <v>5</v>
      </c>
      <c r="BF252" s="316"/>
      <c r="BG252" s="316"/>
      <c r="BH252" s="316"/>
      <c r="BI252" s="316"/>
      <c r="BJ252" s="316"/>
      <c r="BK252" s="316"/>
      <c r="BL252" s="316"/>
      <c r="BM252" s="316"/>
      <c r="BN252" s="316"/>
      <c r="BO252" s="316">
        <v>6</v>
      </c>
      <c r="BP252" s="316"/>
      <c r="BQ252" s="316"/>
      <c r="BR252" s="316"/>
      <c r="BS252" s="316"/>
      <c r="BT252" s="316"/>
      <c r="BU252" s="316"/>
      <c r="BV252" s="316"/>
      <c r="BW252" s="316"/>
      <c r="BX252" s="316"/>
      <c r="BY252" s="316"/>
      <c r="BZ252" s="316"/>
      <c r="CA252" s="316">
        <v>7</v>
      </c>
      <c r="CB252" s="316"/>
      <c r="CC252" s="316"/>
      <c r="CD252" s="316"/>
      <c r="CE252" s="316"/>
      <c r="CF252" s="316"/>
      <c r="CG252" s="316"/>
      <c r="CH252" s="316"/>
      <c r="CI252" s="316"/>
      <c r="CJ252" s="316"/>
      <c r="CK252" s="316"/>
      <c r="CL252" s="316"/>
      <c r="CM252" s="316">
        <v>8</v>
      </c>
      <c r="CN252" s="316"/>
      <c r="CO252" s="316"/>
      <c r="CP252" s="316"/>
      <c r="CQ252" s="316"/>
      <c r="CR252" s="316"/>
      <c r="CS252" s="316"/>
      <c r="CT252" s="316"/>
      <c r="CU252" s="316"/>
      <c r="CV252" s="316"/>
      <c r="CW252" s="316"/>
      <c r="CX252" s="316"/>
      <c r="CY252" s="316">
        <v>9</v>
      </c>
      <c r="CZ252" s="316"/>
      <c r="DA252" s="316"/>
      <c r="DB252" s="316"/>
      <c r="DC252" s="316"/>
      <c r="DD252" s="316"/>
      <c r="DE252" s="316"/>
      <c r="DF252" s="316"/>
      <c r="DG252" s="316"/>
      <c r="DH252" s="316"/>
      <c r="DI252" s="316"/>
      <c r="DJ252" s="316"/>
      <c r="DK252" s="316">
        <v>10</v>
      </c>
      <c r="DL252" s="316"/>
      <c r="DM252" s="316"/>
      <c r="DN252" s="316"/>
      <c r="DO252" s="316"/>
      <c r="DP252" s="316"/>
      <c r="DQ252" s="316"/>
      <c r="DR252" s="316"/>
      <c r="DS252" s="316"/>
      <c r="DT252" s="316"/>
      <c r="DU252" s="316"/>
      <c r="DV252" s="316"/>
      <c r="DW252" s="316">
        <v>11</v>
      </c>
      <c r="DX252" s="316"/>
      <c r="DY252" s="316"/>
      <c r="DZ252" s="316"/>
      <c r="EA252" s="316"/>
      <c r="EB252" s="316"/>
      <c r="EC252" s="316"/>
      <c r="ED252" s="316"/>
      <c r="EE252" s="316"/>
      <c r="EF252" s="316"/>
      <c r="EG252" s="316"/>
      <c r="EH252" s="316"/>
    </row>
    <row r="253" spans="1:138" s="23" customFormat="1" ht="40.5" customHeight="1">
      <c r="A253" s="231" t="s">
        <v>419</v>
      </c>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t="s">
        <v>344</v>
      </c>
      <c r="AD253" s="228"/>
      <c r="AE253" s="228"/>
      <c r="AF253" s="228"/>
      <c r="AG253" s="228"/>
      <c r="AH253" s="228"/>
      <c r="AI253" s="228"/>
      <c r="AJ253" s="228"/>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v>17600</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31" t="s">
        <v>420</v>
      </c>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28" t="s">
        <v>347</v>
      </c>
      <c r="AD254" s="228"/>
      <c r="AE254" s="228"/>
      <c r="AF254" s="228"/>
      <c r="AG254" s="228"/>
      <c r="AH254" s="228"/>
      <c r="AI254" s="228"/>
      <c r="AJ254" s="228"/>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31" t="s">
        <v>421</v>
      </c>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28" t="s">
        <v>412</v>
      </c>
      <c r="AD255" s="228"/>
      <c r="AE255" s="228"/>
      <c r="AF255" s="228"/>
      <c r="AG255" s="228"/>
      <c r="AH255" s="228"/>
      <c r="AI255" s="228"/>
      <c r="AJ255" s="228"/>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31" t="s">
        <v>422</v>
      </c>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28" t="s">
        <v>423</v>
      </c>
      <c r="AD256" s="228"/>
      <c r="AE256" s="228"/>
      <c r="AF256" s="228"/>
      <c r="AG256" s="228"/>
      <c r="AH256" s="228"/>
      <c r="AI256" s="228"/>
      <c r="AJ256" s="228"/>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31" t="s">
        <v>503</v>
      </c>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28" t="s">
        <v>412</v>
      </c>
      <c r="AD257" s="228"/>
      <c r="AE257" s="228"/>
      <c r="AF257" s="228"/>
      <c r="AG257" s="228"/>
      <c r="AH257" s="228"/>
      <c r="AI257" s="228"/>
      <c r="AJ257" s="228"/>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31" t="s">
        <v>424</v>
      </c>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28" t="s">
        <v>412</v>
      </c>
      <c r="AD258" s="228"/>
      <c r="AE258" s="228"/>
      <c r="AF258" s="228"/>
      <c r="AG258" s="228"/>
      <c r="AH258" s="228"/>
      <c r="AI258" s="228"/>
      <c r="AJ258" s="228"/>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31" t="s">
        <v>515</v>
      </c>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28" t="s">
        <v>412</v>
      </c>
      <c r="AD259" s="228"/>
      <c r="AE259" s="228"/>
      <c r="AF259" s="228"/>
      <c r="AG259" s="228"/>
      <c r="AH259" s="228"/>
      <c r="AI259" s="228"/>
      <c r="AJ259" s="228"/>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1" t="s">
        <v>171</v>
      </c>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228" t="s">
        <v>348</v>
      </c>
      <c r="AD260" s="228"/>
      <c r="AE260" s="228"/>
      <c r="AF260" s="228"/>
      <c r="AG260" s="228"/>
      <c r="AH260" s="228"/>
      <c r="AI260" s="228"/>
      <c r="AJ260" s="228"/>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157600</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0</v>
      </c>
    </row>
    <row r="261" spans="1:138" s="23" customFormat="1" ht="15.75">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row>
    <row r="262" spans="1:138" s="23" customFormat="1" ht="15.75">
      <c r="A262" s="179" t="s">
        <v>296</v>
      </c>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row>
    <row r="263" spans="1:138" s="23" customFormat="1" ht="15.75">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row>
    <row r="264" spans="1:138" s="23" customFormat="1" ht="51" customHeight="1">
      <c r="A264" s="188" t="s">
        <v>250</v>
      </c>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232" t="s">
        <v>11</v>
      </c>
      <c r="AD264" s="232"/>
      <c r="AE264" s="232"/>
      <c r="AF264" s="232"/>
      <c r="AG264" s="232"/>
      <c r="AH264" s="232"/>
      <c r="AI264" s="232"/>
      <c r="AJ264" s="232"/>
      <c r="AK264" s="200" t="s">
        <v>297</v>
      </c>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t="s">
        <v>298</v>
      </c>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t="s">
        <v>149</v>
      </c>
      <c r="CZ264" s="200"/>
      <c r="DA264" s="200"/>
      <c r="DB264" s="200"/>
      <c r="DC264" s="200"/>
      <c r="DD264" s="200"/>
      <c r="DE264" s="200"/>
      <c r="DF264" s="200"/>
      <c r="DG264" s="200"/>
      <c r="DH264" s="200"/>
      <c r="DI264" s="200"/>
      <c r="DJ264" s="200"/>
      <c r="DK264" s="200"/>
      <c r="DL264" s="200"/>
      <c r="DM264" s="200"/>
      <c r="DN264" s="200"/>
      <c r="DO264" s="200"/>
      <c r="DP264" s="200"/>
      <c r="DQ264" s="200"/>
      <c r="DR264" s="200"/>
      <c r="DS264" s="200"/>
      <c r="DT264" s="200"/>
      <c r="DU264" s="200"/>
      <c r="DV264" s="200"/>
      <c r="DW264" s="200"/>
      <c r="DX264" s="200"/>
      <c r="DY264" s="200"/>
      <c r="DZ264" s="200"/>
      <c r="EA264" s="200"/>
      <c r="EB264" s="200"/>
      <c r="EC264" s="200"/>
      <c r="ED264" s="200"/>
      <c r="EE264" s="200"/>
      <c r="EF264" s="200"/>
      <c r="EG264" s="200"/>
      <c r="EH264" s="200"/>
    </row>
    <row r="265" spans="1:138" s="23" customFormat="1" ht="15.75">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2"/>
      <c r="AD265" s="232"/>
      <c r="AE265" s="232"/>
      <c r="AF265" s="232"/>
      <c r="AG265" s="232"/>
      <c r="AH265" s="232"/>
      <c r="AI265" s="232"/>
      <c r="AJ265" s="232"/>
      <c r="AK265" s="200" t="str">
        <f>AK250</f>
        <v>на 2021 г.</v>
      </c>
      <c r="AL265" s="200"/>
      <c r="AM265" s="200"/>
      <c r="AN265" s="200"/>
      <c r="AO265" s="200"/>
      <c r="AP265" s="200"/>
      <c r="AQ265" s="200"/>
      <c r="AR265" s="200"/>
      <c r="AS265" s="200"/>
      <c r="AT265" s="200"/>
      <c r="AU265" s="200" t="str">
        <f>AU250</f>
        <v>на 2022 г.</v>
      </c>
      <c r="AV265" s="200"/>
      <c r="AW265" s="200"/>
      <c r="AX265" s="200"/>
      <c r="AY265" s="200"/>
      <c r="AZ265" s="200"/>
      <c r="BA265" s="200"/>
      <c r="BB265" s="200"/>
      <c r="BC265" s="200"/>
      <c r="BD265" s="200"/>
      <c r="BE265" s="200" t="str">
        <f>BE250</f>
        <v>на 2023 г.</v>
      </c>
      <c r="BF265" s="200"/>
      <c r="BG265" s="200"/>
      <c r="BH265" s="200"/>
      <c r="BI265" s="200"/>
      <c r="BJ265" s="200"/>
      <c r="BK265" s="200"/>
      <c r="BL265" s="200"/>
      <c r="BM265" s="200"/>
      <c r="BN265" s="200"/>
      <c r="BO265" s="200" t="str">
        <f>AK265</f>
        <v>на 2021 г.</v>
      </c>
      <c r="BP265" s="200"/>
      <c r="BQ265" s="200"/>
      <c r="BR265" s="200"/>
      <c r="BS265" s="200"/>
      <c r="BT265" s="200"/>
      <c r="BU265" s="200"/>
      <c r="BV265" s="200"/>
      <c r="BW265" s="200"/>
      <c r="BX265" s="200"/>
      <c r="BY265" s="200"/>
      <c r="BZ265" s="200"/>
      <c r="CA265" s="200" t="str">
        <f>AU265</f>
        <v>на 2022 г.</v>
      </c>
      <c r="CB265" s="200"/>
      <c r="CC265" s="200"/>
      <c r="CD265" s="200"/>
      <c r="CE265" s="200"/>
      <c r="CF265" s="200"/>
      <c r="CG265" s="200"/>
      <c r="CH265" s="200"/>
      <c r="CI265" s="200"/>
      <c r="CJ265" s="200"/>
      <c r="CK265" s="200"/>
      <c r="CL265" s="200"/>
      <c r="CM265" s="200" t="str">
        <f>BE265</f>
        <v>на 2023 г.</v>
      </c>
      <c r="CN265" s="200"/>
      <c r="CO265" s="200"/>
      <c r="CP265" s="200"/>
      <c r="CQ265" s="200"/>
      <c r="CR265" s="200"/>
      <c r="CS265" s="200"/>
      <c r="CT265" s="200"/>
      <c r="CU265" s="200"/>
      <c r="CV265" s="200"/>
      <c r="CW265" s="200"/>
      <c r="CX265" s="200"/>
      <c r="CY265" s="200" t="str">
        <f>BO265</f>
        <v>на 2021 г.</v>
      </c>
      <c r="CZ265" s="200"/>
      <c r="DA265" s="200"/>
      <c r="DB265" s="200"/>
      <c r="DC265" s="200"/>
      <c r="DD265" s="200"/>
      <c r="DE265" s="200"/>
      <c r="DF265" s="200"/>
      <c r="DG265" s="200"/>
      <c r="DH265" s="200"/>
      <c r="DI265" s="200"/>
      <c r="DJ265" s="200"/>
      <c r="DK265" s="200" t="str">
        <f>CA265</f>
        <v>на 2022 г.</v>
      </c>
      <c r="DL265" s="200"/>
      <c r="DM265" s="200"/>
      <c r="DN265" s="200"/>
      <c r="DO265" s="200"/>
      <c r="DP265" s="200"/>
      <c r="DQ265" s="200"/>
      <c r="DR265" s="200"/>
      <c r="DS265" s="200"/>
      <c r="DT265" s="200"/>
      <c r="DU265" s="200"/>
      <c r="DV265" s="200"/>
      <c r="DW265" s="200" t="str">
        <f>CM265</f>
        <v>на 2023 г.</v>
      </c>
      <c r="DX265" s="200"/>
      <c r="DY265" s="200"/>
      <c r="DZ265" s="200"/>
      <c r="EA265" s="200"/>
      <c r="EB265" s="200"/>
      <c r="EC265" s="200"/>
      <c r="ED265" s="200"/>
      <c r="EE265" s="200"/>
      <c r="EF265" s="200"/>
      <c r="EG265" s="200"/>
      <c r="EH265" s="200"/>
    </row>
    <row r="266" spans="1:138" s="23" customFormat="1" ht="54.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232"/>
      <c r="AD266" s="232"/>
      <c r="AE266" s="232"/>
      <c r="AF266" s="232"/>
      <c r="AG266" s="232"/>
      <c r="AH266" s="232"/>
      <c r="AI266" s="232"/>
      <c r="AJ266" s="232"/>
      <c r="AK266" s="214" t="s">
        <v>114</v>
      </c>
      <c r="AL266" s="214"/>
      <c r="AM266" s="214"/>
      <c r="AN266" s="214"/>
      <c r="AO266" s="214"/>
      <c r="AP266" s="214"/>
      <c r="AQ266" s="214"/>
      <c r="AR266" s="214"/>
      <c r="AS266" s="214"/>
      <c r="AT266" s="214"/>
      <c r="AU266" s="214" t="s">
        <v>115</v>
      </c>
      <c r="AV266" s="214"/>
      <c r="AW266" s="214"/>
      <c r="AX266" s="214"/>
      <c r="AY266" s="214"/>
      <c r="AZ266" s="214"/>
      <c r="BA266" s="214"/>
      <c r="BB266" s="214"/>
      <c r="BC266" s="214"/>
      <c r="BD266" s="214"/>
      <c r="BE266" s="214" t="s">
        <v>116</v>
      </c>
      <c r="BF266" s="214"/>
      <c r="BG266" s="214"/>
      <c r="BH266" s="214"/>
      <c r="BI266" s="214"/>
      <c r="BJ266" s="214"/>
      <c r="BK266" s="214"/>
      <c r="BL266" s="214"/>
      <c r="BM266" s="214"/>
      <c r="BN266" s="214"/>
      <c r="BO266" s="214" t="s">
        <v>114</v>
      </c>
      <c r="BP266" s="214"/>
      <c r="BQ266" s="214"/>
      <c r="BR266" s="214"/>
      <c r="BS266" s="214"/>
      <c r="BT266" s="214"/>
      <c r="BU266" s="214"/>
      <c r="BV266" s="214"/>
      <c r="BW266" s="214"/>
      <c r="BX266" s="214"/>
      <c r="BY266" s="214"/>
      <c r="BZ266" s="214"/>
      <c r="CA266" s="214" t="s">
        <v>115</v>
      </c>
      <c r="CB266" s="214"/>
      <c r="CC266" s="214"/>
      <c r="CD266" s="214"/>
      <c r="CE266" s="214"/>
      <c r="CF266" s="214"/>
      <c r="CG266" s="214"/>
      <c r="CH266" s="214"/>
      <c r="CI266" s="214"/>
      <c r="CJ266" s="214"/>
      <c r="CK266" s="214"/>
      <c r="CL266" s="214"/>
      <c r="CM266" s="214" t="s">
        <v>116</v>
      </c>
      <c r="CN266" s="214"/>
      <c r="CO266" s="214"/>
      <c r="CP266" s="214"/>
      <c r="CQ266" s="214"/>
      <c r="CR266" s="214"/>
      <c r="CS266" s="214"/>
      <c r="CT266" s="214"/>
      <c r="CU266" s="214"/>
      <c r="CV266" s="214"/>
      <c r="CW266" s="214"/>
      <c r="CX266" s="214"/>
      <c r="CY266" s="214" t="s">
        <v>114</v>
      </c>
      <c r="CZ266" s="214"/>
      <c r="DA266" s="214"/>
      <c r="DB266" s="214"/>
      <c r="DC266" s="214"/>
      <c r="DD266" s="214"/>
      <c r="DE266" s="214"/>
      <c r="DF266" s="214"/>
      <c r="DG266" s="214"/>
      <c r="DH266" s="214"/>
      <c r="DI266" s="214"/>
      <c r="DJ266" s="214"/>
      <c r="DK266" s="214" t="s">
        <v>115</v>
      </c>
      <c r="DL266" s="214"/>
      <c r="DM266" s="214"/>
      <c r="DN266" s="214"/>
      <c r="DO266" s="214"/>
      <c r="DP266" s="214"/>
      <c r="DQ266" s="214"/>
      <c r="DR266" s="214"/>
      <c r="DS266" s="214"/>
      <c r="DT266" s="214"/>
      <c r="DU266" s="214"/>
      <c r="DV266" s="214"/>
      <c r="DW266" s="214" t="s">
        <v>116</v>
      </c>
      <c r="DX266" s="214"/>
      <c r="DY266" s="214"/>
      <c r="DZ266" s="214"/>
      <c r="EA266" s="214"/>
      <c r="EB266" s="214"/>
      <c r="EC266" s="214"/>
      <c r="ED266" s="214"/>
      <c r="EE266" s="214"/>
      <c r="EF266" s="214"/>
      <c r="EG266" s="214"/>
      <c r="EH266" s="214"/>
    </row>
    <row r="267" spans="1:138" s="23" customFormat="1" ht="15.75">
      <c r="A267" s="225">
        <v>1</v>
      </c>
      <c r="B267" s="225"/>
      <c r="C267" s="225"/>
      <c r="D267" s="225"/>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c r="AA267" s="225"/>
      <c r="AB267" s="225"/>
      <c r="AC267" s="316">
        <v>2</v>
      </c>
      <c r="AD267" s="316"/>
      <c r="AE267" s="316"/>
      <c r="AF267" s="316"/>
      <c r="AG267" s="316"/>
      <c r="AH267" s="316"/>
      <c r="AI267" s="316"/>
      <c r="AJ267" s="316"/>
      <c r="AK267" s="316">
        <v>3</v>
      </c>
      <c r="AL267" s="316"/>
      <c r="AM267" s="316"/>
      <c r="AN267" s="316"/>
      <c r="AO267" s="316"/>
      <c r="AP267" s="316"/>
      <c r="AQ267" s="316"/>
      <c r="AR267" s="316"/>
      <c r="AS267" s="316"/>
      <c r="AT267" s="316"/>
      <c r="AU267" s="316">
        <v>4</v>
      </c>
      <c r="AV267" s="316"/>
      <c r="AW267" s="316"/>
      <c r="AX267" s="316"/>
      <c r="AY267" s="316"/>
      <c r="AZ267" s="316"/>
      <c r="BA267" s="316"/>
      <c r="BB267" s="316"/>
      <c r="BC267" s="316"/>
      <c r="BD267" s="316"/>
      <c r="BE267" s="316">
        <v>5</v>
      </c>
      <c r="BF267" s="316"/>
      <c r="BG267" s="316"/>
      <c r="BH267" s="316"/>
      <c r="BI267" s="316"/>
      <c r="BJ267" s="316"/>
      <c r="BK267" s="316"/>
      <c r="BL267" s="316"/>
      <c r="BM267" s="316"/>
      <c r="BN267" s="316"/>
      <c r="BO267" s="316">
        <v>6</v>
      </c>
      <c r="BP267" s="316"/>
      <c r="BQ267" s="316"/>
      <c r="BR267" s="316"/>
      <c r="BS267" s="316"/>
      <c r="BT267" s="316"/>
      <c r="BU267" s="316"/>
      <c r="BV267" s="316"/>
      <c r="BW267" s="316"/>
      <c r="BX267" s="316"/>
      <c r="BY267" s="316"/>
      <c r="BZ267" s="316"/>
      <c r="CA267" s="316">
        <v>7</v>
      </c>
      <c r="CB267" s="316"/>
      <c r="CC267" s="316"/>
      <c r="CD267" s="316"/>
      <c r="CE267" s="316"/>
      <c r="CF267" s="316"/>
      <c r="CG267" s="316"/>
      <c r="CH267" s="316"/>
      <c r="CI267" s="316"/>
      <c r="CJ267" s="316"/>
      <c r="CK267" s="316"/>
      <c r="CL267" s="316"/>
      <c r="CM267" s="316">
        <v>8</v>
      </c>
      <c r="CN267" s="316"/>
      <c r="CO267" s="316"/>
      <c r="CP267" s="316"/>
      <c r="CQ267" s="316"/>
      <c r="CR267" s="316"/>
      <c r="CS267" s="316"/>
      <c r="CT267" s="316"/>
      <c r="CU267" s="316"/>
      <c r="CV267" s="316"/>
      <c r="CW267" s="316"/>
      <c r="CX267" s="316"/>
      <c r="CY267" s="316">
        <v>9</v>
      </c>
      <c r="CZ267" s="316"/>
      <c r="DA267" s="316"/>
      <c r="DB267" s="316"/>
      <c r="DC267" s="316"/>
      <c r="DD267" s="316"/>
      <c r="DE267" s="316"/>
      <c r="DF267" s="316"/>
      <c r="DG267" s="316"/>
      <c r="DH267" s="316"/>
      <c r="DI267" s="316"/>
      <c r="DJ267" s="316"/>
      <c r="DK267" s="316">
        <v>10</v>
      </c>
      <c r="DL267" s="316"/>
      <c r="DM267" s="316"/>
      <c r="DN267" s="316"/>
      <c r="DO267" s="316"/>
      <c r="DP267" s="316"/>
      <c r="DQ267" s="316"/>
      <c r="DR267" s="316"/>
      <c r="DS267" s="316"/>
      <c r="DT267" s="316"/>
      <c r="DU267" s="316"/>
      <c r="DV267" s="316"/>
      <c r="DW267" s="316">
        <v>11</v>
      </c>
      <c r="DX267" s="316"/>
      <c r="DY267" s="316"/>
      <c r="DZ267" s="316"/>
      <c r="EA267" s="316"/>
      <c r="EB267" s="316"/>
      <c r="EC267" s="316"/>
      <c r="ED267" s="316"/>
      <c r="EE267" s="316"/>
      <c r="EF267" s="316"/>
      <c r="EG267" s="316"/>
      <c r="EH267" s="316"/>
    </row>
    <row r="268" spans="1:138" s="23" customFormat="1" ht="15.75">
      <c r="A268" s="231" t="s">
        <v>425</v>
      </c>
      <c r="B268" s="231"/>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28" t="s">
        <v>344</v>
      </c>
      <c r="AD268" s="228"/>
      <c r="AE268" s="228"/>
      <c r="AF268" s="228"/>
      <c r="AG268" s="228"/>
      <c r="AH268" s="228"/>
      <c r="AI268" s="228"/>
      <c r="AJ268" s="228"/>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31"/>
      <c r="B269" s="231"/>
      <c r="C269" s="231"/>
      <c r="D269" s="231"/>
      <c r="E269" s="231"/>
      <c r="F269" s="231"/>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28" t="s">
        <v>347</v>
      </c>
      <c r="AD269" s="228"/>
      <c r="AE269" s="228"/>
      <c r="AF269" s="228"/>
      <c r="AG269" s="228"/>
      <c r="AH269" s="228"/>
      <c r="AI269" s="228"/>
      <c r="AJ269" s="228"/>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31"/>
      <c r="B270" s="231"/>
      <c r="C270" s="231"/>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28"/>
      <c r="AD270" s="228"/>
      <c r="AE270" s="228"/>
      <c r="AF270" s="228"/>
      <c r="AG270" s="228"/>
      <c r="AH270" s="228"/>
      <c r="AI270" s="228"/>
      <c r="AJ270" s="228"/>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1" t="s">
        <v>171</v>
      </c>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228" t="s">
        <v>348</v>
      </c>
      <c r="AD271" s="228"/>
      <c r="AE271" s="228"/>
      <c r="AF271" s="228"/>
      <c r="AG271" s="228"/>
      <c r="AH271" s="228"/>
      <c r="AI271" s="228"/>
      <c r="AJ271" s="228"/>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row>
    <row r="273" spans="1:138" s="23" customFormat="1" ht="15" customHeight="1">
      <c r="A273" s="262" t="s">
        <v>299</v>
      </c>
      <c r="B273" s="26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2"/>
      <c r="DF273" s="262"/>
      <c r="DG273" s="262"/>
      <c r="DH273" s="262"/>
      <c r="DI273" s="262"/>
      <c r="DJ273" s="262"/>
      <c r="DK273" s="262"/>
      <c r="DL273" s="262"/>
      <c r="DM273" s="262"/>
      <c r="DN273" s="262"/>
      <c r="DO273" s="262"/>
      <c r="DP273" s="262"/>
      <c r="DQ273" s="262"/>
      <c r="DR273" s="262"/>
      <c r="DS273" s="262"/>
      <c r="DT273" s="262"/>
      <c r="DU273" s="262"/>
      <c r="DV273" s="262"/>
      <c r="DW273" s="262"/>
      <c r="DX273" s="262"/>
      <c r="DY273" s="262"/>
      <c r="DZ273" s="262"/>
      <c r="EA273" s="262"/>
      <c r="EB273" s="262"/>
      <c r="EC273" s="262"/>
      <c r="ED273" s="262"/>
      <c r="EE273" s="262"/>
      <c r="EF273" s="262"/>
      <c r="EG273" s="262"/>
      <c r="EH273" s="262"/>
    </row>
    <row r="274" spans="1:138" s="23" customFormat="1" ht="15.75">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row>
    <row r="275" spans="1:138" s="23" customFormat="1" ht="68.25" customHeight="1">
      <c r="A275" s="188" t="s">
        <v>250</v>
      </c>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232" t="s">
        <v>11</v>
      </c>
      <c r="AD275" s="232"/>
      <c r="AE275" s="232"/>
      <c r="AF275" s="232"/>
      <c r="AG275" s="232"/>
      <c r="AH275" s="232"/>
      <c r="AI275" s="232"/>
      <c r="AJ275" s="232"/>
      <c r="AK275" s="200" t="s">
        <v>392</v>
      </c>
      <c r="AL275" s="200"/>
      <c r="AM275" s="200"/>
      <c r="AN275" s="200"/>
      <c r="AO275" s="200"/>
      <c r="AP275" s="200"/>
      <c r="AQ275" s="200"/>
      <c r="AR275" s="200"/>
      <c r="AS275" s="200"/>
      <c r="AT275" s="200"/>
      <c r="AU275" s="200"/>
      <c r="AV275" s="200"/>
      <c r="AW275" s="200"/>
      <c r="AX275" s="200"/>
      <c r="AY275" s="200"/>
      <c r="AZ275" s="200"/>
      <c r="BA275" s="200"/>
      <c r="BB275" s="200"/>
      <c r="BC275" s="200"/>
      <c r="BD275" s="200"/>
      <c r="BE275" s="200"/>
      <c r="BF275" s="200"/>
      <c r="BG275" s="200"/>
      <c r="BH275" s="200"/>
      <c r="BI275" s="200"/>
      <c r="BJ275" s="200"/>
      <c r="BK275" s="200"/>
      <c r="BL275" s="200"/>
      <c r="BM275" s="200"/>
      <c r="BN275" s="200"/>
      <c r="BO275" s="200" t="s">
        <v>300</v>
      </c>
      <c r="BP275" s="200"/>
      <c r="BQ275" s="200"/>
      <c r="BR275" s="200"/>
      <c r="BS275" s="200"/>
      <c r="BT275" s="200"/>
      <c r="BU275" s="200"/>
      <c r="BV275" s="200"/>
      <c r="BW275" s="200"/>
      <c r="BX275" s="200"/>
      <c r="BY275" s="200"/>
      <c r="BZ275" s="200"/>
      <c r="CA275" s="200"/>
      <c r="CB275" s="200"/>
      <c r="CC275" s="200"/>
      <c r="CD275" s="200"/>
      <c r="CE275" s="200"/>
      <c r="CF275" s="200"/>
      <c r="CG275" s="200"/>
      <c r="CH275" s="200"/>
      <c r="CI275" s="200"/>
      <c r="CJ275" s="200"/>
      <c r="CK275" s="200"/>
      <c r="CL275" s="200"/>
      <c r="CM275" s="200"/>
      <c r="CN275" s="200"/>
      <c r="CO275" s="200"/>
      <c r="CP275" s="200"/>
      <c r="CQ275" s="200"/>
      <c r="CR275" s="200"/>
      <c r="CS275" s="200"/>
      <c r="CT275" s="200"/>
      <c r="CU275" s="200"/>
      <c r="CV275" s="200"/>
      <c r="CW275" s="200"/>
      <c r="CX275" s="200"/>
      <c r="CY275" s="200" t="s">
        <v>149</v>
      </c>
      <c r="CZ275" s="200"/>
      <c r="DA275" s="200"/>
      <c r="DB275" s="200"/>
      <c r="DC275" s="200"/>
      <c r="DD275" s="200"/>
      <c r="DE275" s="200"/>
      <c r="DF275" s="200"/>
      <c r="DG275" s="200"/>
      <c r="DH275" s="200"/>
      <c r="DI275" s="200"/>
      <c r="DJ275" s="200"/>
      <c r="DK275" s="200"/>
      <c r="DL275" s="200"/>
      <c r="DM275" s="200"/>
      <c r="DN275" s="200"/>
      <c r="DO275" s="200"/>
      <c r="DP275" s="200"/>
      <c r="DQ275" s="200"/>
      <c r="DR275" s="200"/>
      <c r="DS275" s="200"/>
      <c r="DT275" s="200"/>
      <c r="DU275" s="200"/>
      <c r="DV275" s="200"/>
      <c r="DW275" s="200"/>
      <c r="DX275" s="200"/>
      <c r="DY275" s="200"/>
      <c r="DZ275" s="200"/>
      <c r="EA275" s="200"/>
      <c r="EB275" s="200"/>
      <c r="EC275" s="200"/>
      <c r="ED275" s="200"/>
      <c r="EE275" s="200"/>
      <c r="EF275" s="200"/>
      <c r="EG275" s="200"/>
      <c r="EH275" s="200"/>
    </row>
    <row r="276" spans="1:138" s="23" customFormat="1" ht="15.75">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2"/>
      <c r="AD276" s="232"/>
      <c r="AE276" s="232"/>
      <c r="AF276" s="232"/>
      <c r="AG276" s="232"/>
      <c r="AH276" s="232"/>
      <c r="AI276" s="232"/>
      <c r="AJ276" s="232"/>
      <c r="AK276" s="200" t="str">
        <f>AK265</f>
        <v>на 2021 г.</v>
      </c>
      <c r="AL276" s="200"/>
      <c r="AM276" s="200"/>
      <c r="AN276" s="200"/>
      <c r="AO276" s="200"/>
      <c r="AP276" s="200"/>
      <c r="AQ276" s="200"/>
      <c r="AR276" s="200"/>
      <c r="AS276" s="200"/>
      <c r="AT276" s="200"/>
      <c r="AU276" s="200" t="str">
        <f>AU265</f>
        <v>на 2022 г.</v>
      </c>
      <c r="AV276" s="200"/>
      <c r="AW276" s="200"/>
      <c r="AX276" s="200"/>
      <c r="AY276" s="200"/>
      <c r="AZ276" s="200"/>
      <c r="BA276" s="200"/>
      <c r="BB276" s="200"/>
      <c r="BC276" s="200"/>
      <c r="BD276" s="200"/>
      <c r="BE276" s="200" t="str">
        <f>BE265</f>
        <v>на 2023 г.</v>
      </c>
      <c r="BF276" s="200"/>
      <c r="BG276" s="200"/>
      <c r="BH276" s="200"/>
      <c r="BI276" s="200"/>
      <c r="BJ276" s="200"/>
      <c r="BK276" s="200"/>
      <c r="BL276" s="200"/>
      <c r="BM276" s="200"/>
      <c r="BN276" s="200"/>
      <c r="BO276" s="200" t="str">
        <f>AK276</f>
        <v>на 2021 г.</v>
      </c>
      <c r="BP276" s="200"/>
      <c r="BQ276" s="200"/>
      <c r="BR276" s="200"/>
      <c r="BS276" s="200"/>
      <c r="BT276" s="200"/>
      <c r="BU276" s="200"/>
      <c r="BV276" s="200"/>
      <c r="BW276" s="200"/>
      <c r="BX276" s="200"/>
      <c r="BY276" s="200"/>
      <c r="BZ276" s="200"/>
      <c r="CA276" s="200" t="str">
        <f>AU276</f>
        <v>на 2022 г.</v>
      </c>
      <c r="CB276" s="200"/>
      <c r="CC276" s="200"/>
      <c r="CD276" s="200"/>
      <c r="CE276" s="200"/>
      <c r="CF276" s="200"/>
      <c r="CG276" s="200"/>
      <c r="CH276" s="200"/>
      <c r="CI276" s="200"/>
      <c r="CJ276" s="200"/>
      <c r="CK276" s="200"/>
      <c r="CL276" s="200"/>
      <c r="CM276" s="200" t="str">
        <f>BE276</f>
        <v>на 2023 г.</v>
      </c>
      <c r="CN276" s="200"/>
      <c r="CO276" s="200"/>
      <c r="CP276" s="200"/>
      <c r="CQ276" s="200"/>
      <c r="CR276" s="200"/>
      <c r="CS276" s="200"/>
      <c r="CT276" s="200"/>
      <c r="CU276" s="200"/>
      <c r="CV276" s="200"/>
      <c r="CW276" s="200"/>
      <c r="CX276" s="200"/>
      <c r="CY276" s="200" t="str">
        <f>BO276</f>
        <v>на 2021 г.</v>
      </c>
      <c r="CZ276" s="200"/>
      <c r="DA276" s="200"/>
      <c r="DB276" s="200"/>
      <c r="DC276" s="200"/>
      <c r="DD276" s="200"/>
      <c r="DE276" s="200"/>
      <c r="DF276" s="200"/>
      <c r="DG276" s="200"/>
      <c r="DH276" s="200"/>
      <c r="DI276" s="200"/>
      <c r="DJ276" s="200"/>
      <c r="DK276" s="200" t="str">
        <f>CA276</f>
        <v>на 2022 г.</v>
      </c>
      <c r="DL276" s="200"/>
      <c r="DM276" s="200"/>
      <c r="DN276" s="200"/>
      <c r="DO276" s="200"/>
      <c r="DP276" s="200"/>
      <c r="DQ276" s="200"/>
      <c r="DR276" s="200"/>
      <c r="DS276" s="200"/>
      <c r="DT276" s="200"/>
      <c r="DU276" s="200"/>
      <c r="DV276" s="200"/>
      <c r="DW276" s="200" t="str">
        <f>CM276</f>
        <v>на 2023 г.</v>
      </c>
      <c r="DX276" s="200"/>
      <c r="DY276" s="200"/>
      <c r="DZ276" s="200"/>
      <c r="EA276" s="200"/>
      <c r="EB276" s="200"/>
      <c r="EC276" s="200"/>
      <c r="ED276" s="200"/>
      <c r="EE276" s="200"/>
      <c r="EF276" s="200"/>
      <c r="EG276" s="200"/>
      <c r="EH276" s="200"/>
    </row>
    <row r="277" spans="1:138" s="23" customFormat="1" ht="56.2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232"/>
      <c r="AD277" s="232"/>
      <c r="AE277" s="232"/>
      <c r="AF277" s="232"/>
      <c r="AG277" s="232"/>
      <c r="AH277" s="232"/>
      <c r="AI277" s="232"/>
      <c r="AJ277" s="232"/>
      <c r="AK277" s="214" t="s">
        <v>114</v>
      </c>
      <c r="AL277" s="214"/>
      <c r="AM277" s="214"/>
      <c r="AN277" s="214"/>
      <c r="AO277" s="214"/>
      <c r="AP277" s="214"/>
      <c r="AQ277" s="214"/>
      <c r="AR277" s="214"/>
      <c r="AS277" s="214"/>
      <c r="AT277" s="214"/>
      <c r="AU277" s="214" t="s">
        <v>115</v>
      </c>
      <c r="AV277" s="214"/>
      <c r="AW277" s="214"/>
      <c r="AX277" s="214"/>
      <c r="AY277" s="214"/>
      <c r="AZ277" s="214"/>
      <c r="BA277" s="214"/>
      <c r="BB277" s="214"/>
      <c r="BC277" s="214"/>
      <c r="BD277" s="214"/>
      <c r="BE277" s="214" t="s">
        <v>116</v>
      </c>
      <c r="BF277" s="214"/>
      <c r="BG277" s="214"/>
      <c r="BH277" s="214"/>
      <c r="BI277" s="214"/>
      <c r="BJ277" s="214"/>
      <c r="BK277" s="214"/>
      <c r="BL277" s="214"/>
      <c r="BM277" s="214"/>
      <c r="BN277" s="214"/>
      <c r="BO277" s="214" t="s">
        <v>114</v>
      </c>
      <c r="BP277" s="214"/>
      <c r="BQ277" s="214"/>
      <c r="BR277" s="214"/>
      <c r="BS277" s="214"/>
      <c r="BT277" s="214"/>
      <c r="BU277" s="214"/>
      <c r="BV277" s="214"/>
      <c r="BW277" s="214"/>
      <c r="BX277" s="214"/>
      <c r="BY277" s="214"/>
      <c r="BZ277" s="214"/>
      <c r="CA277" s="214" t="s">
        <v>115</v>
      </c>
      <c r="CB277" s="214"/>
      <c r="CC277" s="214"/>
      <c r="CD277" s="214"/>
      <c r="CE277" s="214"/>
      <c r="CF277" s="214"/>
      <c r="CG277" s="214"/>
      <c r="CH277" s="214"/>
      <c r="CI277" s="214"/>
      <c r="CJ277" s="214"/>
      <c r="CK277" s="214"/>
      <c r="CL277" s="214"/>
      <c r="CM277" s="214" t="s">
        <v>116</v>
      </c>
      <c r="CN277" s="214"/>
      <c r="CO277" s="214"/>
      <c r="CP277" s="214"/>
      <c r="CQ277" s="214"/>
      <c r="CR277" s="214"/>
      <c r="CS277" s="214"/>
      <c r="CT277" s="214"/>
      <c r="CU277" s="214"/>
      <c r="CV277" s="214"/>
      <c r="CW277" s="214"/>
      <c r="CX277" s="214"/>
      <c r="CY277" s="214" t="s">
        <v>114</v>
      </c>
      <c r="CZ277" s="214"/>
      <c r="DA277" s="214"/>
      <c r="DB277" s="214"/>
      <c r="DC277" s="214"/>
      <c r="DD277" s="214"/>
      <c r="DE277" s="214"/>
      <c r="DF277" s="214"/>
      <c r="DG277" s="214"/>
      <c r="DH277" s="214"/>
      <c r="DI277" s="214"/>
      <c r="DJ277" s="214"/>
      <c r="DK277" s="214" t="s">
        <v>115</v>
      </c>
      <c r="DL277" s="214"/>
      <c r="DM277" s="214"/>
      <c r="DN277" s="214"/>
      <c r="DO277" s="214"/>
      <c r="DP277" s="214"/>
      <c r="DQ277" s="214"/>
      <c r="DR277" s="214"/>
      <c r="DS277" s="214"/>
      <c r="DT277" s="214"/>
      <c r="DU277" s="214"/>
      <c r="DV277" s="214"/>
      <c r="DW277" s="214" t="s">
        <v>116</v>
      </c>
      <c r="DX277" s="214"/>
      <c r="DY277" s="214"/>
      <c r="DZ277" s="214"/>
      <c r="EA277" s="214"/>
      <c r="EB277" s="214"/>
      <c r="EC277" s="214"/>
      <c r="ED277" s="214"/>
      <c r="EE277" s="214"/>
      <c r="EF277" s="214"/>
      <c r="EG277" s="214"/>
      <c r="EH277" s="214"/>
    </row>
    <row r="278" spans="1:138" s="23" customFormat="1" ht="15.75">
      <c r="A278" s="225">
        <v>1</v>
      </c>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316">
        <v>2</v>
      </c>
      <c r="AD278" s="316"/>
      <c r="AE278" s="316"/>
      <c r="AF278" s="316"/>
      <c r="AG278" s="316"/>
      <c r="AH278" s="316"/>
      <c r="AI278" s="316"/>
      <c r="AJ278" s="316"/>
      <c r="AK278" s="316">
        <v>3</v>
      </c>
      <c r="AL278" s="316"/>
      <c r="AM278" s="316"/>
      <c r="AN278" s="316"/>
      <c r="AO278" s="316"/>
      <c r="AP278" s="316"/>
      <c r="AQ278" s="316"/>
      <c r="AR278" s="316"/>
      <c r="AS278" s="316"/>
      <c r="AT278" s="316"/>
      <c r="AU278" s="316">
        <v>4</v>
      </c>
      <c r="AV278" s="316"/>
      <c r="AW278" s="316"/>
      <c r="AX278" s="316"/>
      <c r="AY278" s="316"/>
      <c r="AZ278" s="316"/>
      <c r="BA278" s="316"/>
      <c r="BB278" s="316"/>
      <c r="BC278" s="316"/>
      <c r="BD278" s="316"/>
      <c r="BE278" s="316">
        <v>5</v>
      </c>
      <c r="BF278" s="316"/>
      <c r="BG278" s="316"/>
      <c r="BH278" s="316"/>
      <c r="BI278" s="316"/>
      <c r="BJ278" s="316"/>
      <c r="BK278" s="316"/>
      <c r="BL278" s="316"/>
      <c r="BM278" s="316"/>
      <c r="BN278" s="316"/>
      <c r="BO278" s="316">
        <v>6</v>
      </c>
      <c r="BP278" s="316"/>
      <c r="BQ278" s="316"/>
      <c r="BR278" s="316"/>
      <c r="BS278" s="316"/>
      <c r="BT278" s="316"/>
      <c r="BU278" s="316"/>
      <c r="BV278" s="316"/>
      <c r="BW278" s="316"/>
      <c r="BX278" s="316"/>
      <c r="BY278" s="316"/>
      <c r="BZ278" s="316"/>
      <c r="CA278" s="316">
        <v>7</v>
      </c>
      <c r="CB278" s="316"/>
      <c r="CC278" s="316"/>
      <c r="CD278" s="316"/>
      <c r="CE278" s="316"/>
      <c r="CF278" s="316"/>
      <c r="CG278" s="316"/>
      <c r="CH278" s="316"/>
      <c r="CI278" s="316"/>
      <c r="CJ278" s="316"/>
      <c r="CK278" s="316"/>
      <c r="CL278" s="316"/>
      <c r="CM278" s="316">
        <v>8</v>
      </c>
      <c r="CN278" s="316"/>
      <c r="CO278" s="316"/>
      <c r="CP278" s="316"/>
      <c r="CQ278" s="316"/>
      <c r="CR278" s="316"/>
      <c r="CS278" s="316"/>
      <c r="CT278" s="316"/>
      <c r="CU278" s="316"/>
      <c r="CV278" s="316"/>
      <c r="CW278" s="316"/>
      <c r="CX278" s="316"/>
      <c r="CY278" s="316">
        <v>9</v>
      </c>
      <c r="CZ278" s="316"/>
      <c r="DA278" s="316"/>
      <c r="DB278" s="316"/>
      <c r="DC278" s="316"/>
      <c r="DD278" s="316"/>
      <c r="DE278" s="316"/>
      <c r="DF278" s="316"/>
      <c r="DG278" s="316"/>
      <c r="DH278" s="316"/>
      <c r="DI278" s="316"/>
      <c r="DJ278" s="316"/>
      <c r="DK278" s="316">
        <v>10</v>
      </c>
      <c r="DL278" s="316"/>
      <c r="DM278" s="316"/>
      <c r="DN278" s="316"/>
      <c r="DO278" s="316"/>
      <c r="DP278" s="316"/>
      <c r="DQ278" s="316"/>
      <c r="DR278" s="316"/>
      <c r="DS278" s="316"/>
      <c r="DT278" s="316"/>
      <c r="DU278" s="316"/>
      <c r="DV278" s="316"/>
      <c r="DW278" s="316">
        <v>11</v>
      </c>
      <c r="DX278" s="316"/>
      <c r="DY278" s="316"/>
      <c r="DZ278" s="316"/>
      <c r="EA278" s="316"/>
      <c r="EB278" s="316"/>
      <c r="EC278" s="316"/>
      <c r="ED278" s="316"/>
      <c r="EE278" s="316"/>
      <c r="EF278" s="316"/>
      <c r="EG278" s="316"/>
      <c r="EH278" s="316"/>
    </row>
    <row r="279" spans="1:138" s="23" customFormat="1" ht="62.25" customHeight="1">
      <c r="A279" s="231" t="s">
        <v>426</v>
      </c>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28" t="s">
        <v>344</v>
      </c>
      <c r="AD279" s="228"/>
      <c r="AE279" s="228"/>
      <c r="AF279" s="228"/>
      <c r="AG279" s="228"/>
      <c r="AH279" s="228"/>
      <c r="AI279" s="228"/>
      <c r="AJ279" s="228"/>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1" t="s">
        <v>171</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228" t="s">
        <v>348</v>
      </c>
      <c r="AD280" s="228"/>
      <c r="AE280" s="228"/>
      <c r="AF280" s="228"/>
      <c r="AG280" s="228"/>
      <c r="AH280" s="228"/>
      <c r="AI280" s="228"/>
      <c r="AJ280" s="228"/>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row>
    <row r="282" spans="1:138" s="23" customFormat="1" ht="15.75">
      <c r="A282" s="262" t="s">
        <v>301</v>
      </c>
      <c r="B282" s="262"/>
      <c r="C282" s="262"/>
      <c r="D282" s="262"/>
      <c r="E282" s="262"/>
      <c r="F282" s="262"/>
      <c r="G282" s="262"/>
      <c r="H282" s="262"/>
      <c r="I282" s="262"/>
      <c r="J282" s="262"/>
      <c r="K282" s="262"/>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c r="CW282" s="262"/>
      <c r="CX282" s="262"/>
      <c r="CY282" s="262"/>
      <c r="CZ282" s="262"/>
      <c r="DA282" s="262"/>
      <c r="DB282" s="262"/>
      <c r="DC282" s="262"/>
      <c r="DD282" s="262"/>
      <c r="DE282" s="262"/>
      <c r="DF282" s="262"/>
      <c r="DG282" s="262"/>
      <c r="DH282" s="262"/>
      <c r="DI282" s="262"/>
      <c r="DJ282" s="262"/>
      <c r="DK282" s="262"/>
      <c r="DL282" s="262"/>
      <c r="DM282" s="262"/>
      <c r="DN282" s="262"/>
      <c r="DO282" s="262"/>
      <c r="DP282" s="262"/>
      <c r="DQ282" s="262"/>
      <c r="DR282" s="262"/>
      <c r="DS282" s="262"/>
      <c r="DT282" s="262"/>
      <c r="DU282" s="262"/>
      <c r="DV282" s="262"/>
      <c r="DW282" s="262"/>
      <c r="DX282" s="262"/>
      <c r="DY282" s="262"/>
      <c r="DZ282" s="262"/>
      <c r="EA282" s="262"/>
      <c r="EB282" s="262"/>
      <c r="EC282" s="262"/>
      <c r="ED282" s="262"/>
      <c r="EE282" s="262"/>
      <c r="EF282" s="262"/>
      <c r="EG282" s="262"/>
      <c r="EH282" s="262"/>
    </row>
    <row r="283" spans="1:138" s="23" customFormat="1" ht="15.75">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row>
    <row r="284" spans="1:138" s="22" customFormat="1" ht="16.5" customHeight="1">
      <c r="A284" s="194" t="s">
        <v>250</v>
      </c>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200" t="s">
        <v>11</v>
      </c>
      <c r="AV284" s="200"/>
      <c r="AW284" s="200"/>
      <c r="AX284" s="200"/>
      <c r="AY284" s="200"/>
      <c r="AZ284" s="200"/>
      <c r="BA284" s="200"/>
      <c r="BB284" s="200"/>
      <c r="BC284" s="200" t="s">
        <v>393</v>
      </c>
      <c r="BD284" s="200"/>
      <c r="BE284" s="200"/>
      <c r="BF284" s="200"/>
      <c r="BG284" s="200"/>
      <c r="BH284" s="200"/>
      <c r="BI284" s="200"/>
      <c r="BJ284" s="200"/>
      <c r="BK284" s="200"/>
      <c r="BL284" s="200"/>
      <c r="BM284" s="200"/>
      <c r="BN284" s="200"/>
      <c r="BO284" s="200"/>
      <c r="BP284" s="200"/>
      <c r="BQ284" s="200"/>
      <c r="BR284" s="200"/>
      <c r="BS284" s="200"/>
      <c r="BT284" s="200"/>
      <c r="BU284" s="200"/>
      <c r="BV284" s="200"/>
      <c r="BW284" s="200"/>
      <c r="BX284" s="200"/>
      <c r="BY284" s="200"/>
      <c r="BZ284" s="200"/>
      <c r="CA284" s="200"/>
      <c r="CB284" s="200"/>
      <c r="CC284" s="200"/>
      <c r="CD284" s="200"/>
      <c r="CE284" s="200"/>
      <c r="CF284" s="200"/>
      <c r="CG284" s="200"/>
      <c r="CH284" s="200"/>
      <c r="CI284" s="200"/>
      <c r="CJ284" s="200"/>
      <c r="CK284" s="200"/>
      <c r="CL284" s="200"/>
      <c r="CM284" s="200"/>
      <c r="CN284" s="200"/>
      <c r="CO284" s="200"/>
      <c r="CP284" s="200"/>
      <c r="CQ284" s="200"/>
      <c r="CR284" s="200"/>
      <c r="CS284" s="200" t="s">
        <v>149</v>
      </c>
      <c r="CT284" s="200"/>
      <c r="CU284" s="200"/>
      <c r="CV284" s="200"/>
      <c r="CW284" s="200"/>
      <c r="CX284" s="200"/>
      <c r="CY284" s="200"/>
      <c r="CZ284" s="200"/>
      <c r="DA284" s="200"/>
      <c r="DB284" s="200"/>
      <c r="DC284" s="200"/>
      <c r="DD284" s="200"/>
      <c r="DE284" s="200"/>
      <c r="DF284" s="200"/>
      <c r="DG284" s="200"/>
      <c r="DH284" s="200"/>
      <c r="DI284" s="200"/>
      <c r="DJ284" s="200"/>
      <c r="DK284" s="200"/>
      <c r="DL284" s="200"/>
      <c r="DM284" s="200"/>
      <c r="DN284" s="200"/>
      <c r="DO284" s="200"/>
      <c r="DP284" s="200"/>
      <c r="DQ284" s="200"/>
      <c r="DR284" s="200"/>
      <c r="DS284" s="200"/>
      <c r="DT284" s="200"/>
      <c r="DU284" s="200"/>
      <c r="DV284" s="200"/>
      <c r="DW284" s="200"/>
      <c r="DX284" s="200"/>
      <c r="DY284" s="200"/>
      <c r="DZ284" s="200"/>
      <c r="EA284" s="200"/>
      <c r="EB284" s="200"/>
      <c r="EC284" s="200"/>
      <c r="ED284" s="200"/>
      <c r="EE284" s="200"/>
      <c r="EF284" s="200"/>
      <c r="EG284" s="200"/>
      <c r="EH284" s="200"/>
    </row>
    <row r="285" spans="1:138" s="22" customFormat="1" ht="1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200"/>
      <c r="AV285" s="200"/>
      <c r="AW285" s="200"/>
      <c r="AX285" s="200"/>
      <c r="AY285" s="200"/>
      <c r="AZ285" s="200"/>
      <c r="BA285" s="200"/>
      <c r="BB285" s="200"/>
      <c r="BC285" s="200" t="str">
        <f>AK276</f>
        <v>на 2021 г.</v>
      </c>
      <c r="BD285" s="200"/>
      <c r="BE285" s="200"/>
      <c r="BF285" s="200"/>
      <c r="BG285" s="200"/>
      <c r="BH285" s="200"/>
      <c r="BI285" s="200"/>
      <c r="BJ285" s="200"/>
      <c r="BK285" s="200"/>
      <c r="BL285" s="200"/>
      <c r="BM285" s="200"/>
      <c r="BN285" s="200"/>
      <c r="BO285" s="200"/>
      <c r="BP285" s="200"/>
      <c r="BQ285" s="200" t="str">
        <f>AU276</f>
        <v>на 2022 г.</v>
      </c>
      <c r="BR285" s="200"/>
      <c r="BS285" s="200"/>
      <c r="BT285" s="200"/>
      <c r="BU285" s="200"/>
      <c r="BV285" s="200"/>
      <c r="BW285" s="200"/>
      <c r="BX285" s="200"/>
      <c r="BY285" s="200"/>
      <c r="BZ285" s="200"/>
      <c r="CA285" s="200"/>
      <c r="CB285" s="200"/>
      <c r="CC285" s="200"/>
      <c r="CD285" s="200"/>
      <c r="CE285" s="200" t="str">
        <f>BE276</f>
        <v>на 2023 г.</v>
      </c>
      <c r="CF285" s="200"/>
      <c r="CG285" s="200"/>
      <c r="CH285" s="200"/>
      <c r="CI285" s="200"/>
      <c r="CJ285" s="200"/>
      <c r="CK285" s="200"/>
      <c r="CL285" s="200"/>
      <c r="CM285" s="200"/>
      <c r="CN285" s="200"/>
      <c r="CO285" s="200"/>
      <c r="CP285" s="200"/>
      <c r="CQ285" s="200"/>
      <c r="CR285" s="200"/>
      <c r="CS285" s="200" t="str">
        <f>CY276</f>
        <v>на 2021 г.</v>
      </c>
      <c r="CT285" s="200"/>
      <c r="CU285" s="200"/>
      <c r="CV285" s="200"/>
      <c r="CW285" s="200"/>
      <c r="CX285" s="200"/>
      <c r="CY285" s="200"/>
      <c r="CZ285" s="200"/>
      <c r="DA285" s="200"/>
      <c r="DB285" s="200"/>
      <c r="DC285" s="200"/>
      <c r="DD285" s="200"/>
      <c r="DE285" s="200"/>
      <c r="DF285" s="200"/>
      <c r="DG285" s="200" t="str">
        <f>DK276</f>
        <v>на 2022 г.</v>
      </c>
      <c r="DH285" s="200"/>
      <c r="DI285" s="200"/>
      <c r="DJ285" s="200"/>
      <c r="DK285" s="200"/>
      <c r="DL285" s="200"/>
      <c r="DM285" s="200"/>
      <c r="DN285" s="200"/>
      <c r="DO285" s="200"/>
      <c r="DP285" s="200"/>
      <c r="DQ285" s="200"/>
      <c r="DR285" s="200"/>
      <c r="DS285" s="200"/>
      <c r="DT285" s="200"/>
      <c r="DU285" s="200" t="str">
        <f>DW276</f>
        <v>на 2023 г.</v>
      </c>
      <c r="DV285" s="200"/>
      <c r="DW285" s="200"/>
      <c r="DX285" s="200"/>
      <c r="DY285" s="200"/>
      <c r="DZ285" s="200"/>
      <c r="EA285" s="200"/>
      <c r="EB285" s="200"/>
      <c r="EC285" s="200"/>
      <c r="ED285" s="200"/>
      <c r="EE285" s="200"/>
      <c r="EF285" s="200"/>
      <c r="EG285" s="200"/>
      <c r="EH285" s="200"/>
    </row>
    <row r="286" spans="1:138" s="22" customFormat="1" ht="45.75" customHeight="1">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200"/>
      <c r="AV286" s="200"/>
      <c r="AW286" s="200"/>
      <c r="AX286" s="200"/>
      <c r="AY286" s="200"/>
      <c r="AZ286" s="200"/>
      <c r="BA286" s="200"/>
      <c r="BB286" s="200"/>
      <c r="BC286" s="200" t="s">
        <v>114</v>
      </c>
      <c r="BD286" s="200"/>
      <c r="BE286" s="200"/>
      <c r="BF286" s="200"/>
      <c r="BG286" s="200"/>
      <c r="BH286" s="200"/>
      <c r="BI286" s="200"/>
      <c r="BJ286" s="200"/>
      <c r="BK286" s="200"/>
      <c r="BL286" s="200"/>
      <c r="BM286" s="200"/>
      <c r="BN286" s="200"/>
      <c r="BO286" s="200"/>
      <c r="BP286" s="200"/>
      <c r="BQ286" s="200" t="s">
        <v>115</v>
      </c>
      <c r="BR286" s="200"/>
      <c r="BS286" s="200"/>
      <c r="BT286" s="200"/>
      <c r="BU286" s="200"/>
      <c r="BV286" s="200"/>
      <c r="BW286" s="200"/>
      <c r="BX286" s="200"/>
      <c r="BY286" s="200"/>
      <c r="BZ286" s="200"/>
      <c r="CA286" s="200"/>
      <c r="CB286" s="200"/>
      <c r="CC286" s="200"/>
      <c r="CD286" s="200"/>
      <c r="CE286" s="200" t="s">
        <v>116</v>
      </c>
      <c r="CF286" s="200"/>
      <c r="CG286" s="200"/>
      <c r="CH286" s="200"/>
      <c r="CI286" s="200"/>
      <c r="CJ286" s="200"/>
      <c r="CK286" s="200"/>
      <c r="CL286" s="200"/>
      <c r="CM286" s="200"/>
      <c r="CN286" s="200"/>
      <c r="CO286" s="200"/>
      <c r="CP286" s="200"/>
      <c r="CQ286" s="200"/>
      <c r="CR286" s="200"/>
      <c r="CS286" s="200" t="s">
        <v>114</v>
      </c>
      <c r="CT286" s="200"/>
      <c r="CU286" s="200"/>
      <c r="CV286" s="200"/>
      <c r="CW286" s="200"/>
      <c r="CX286" s="200"/>
      <c r="CY286" s="200"/>
      <c r="CZ286" s="200"/>
      <c r="DA286" s="200"/>
      <c r="DB286" s="200"/>
      <c r="DC286" s="200"/>
      <c r="DD286" s="200"/>
      <c r="DE286" s="200"/>
      <c r="DF286" s="200"/>
      <c r="DG286" s="200" t="s">
        <v>115</v>
      </c>
      <c r="DH286" s="200"/>
      <c r="DI286" s="200"/>
      <c r="DJ286" s="200"/>
      <c r="DK286" s="200"/>
      <c r="DL286" s="200"/>
      <c r="DM286" s="200"/>
      <c r="DN286" s="200"/>
      <c r="DO286" s="200"/>
      <c r="DP286" s="200"/>
      <c r="DQ286" s="200"/>
      <c r="DR286" s="200"/>
      <c r="DS286" s="200"/>
      <c r="DT286" s="200"/>
      <c r="DU286" s="200" t="s">
        <v>116</v>
      </c>
      <c r="DV286" s="200"/>
      <c r="DW286" s="200"/>
      <c r="DX286" s="200"/>
      <c r="DY286" s="200"/>
      <c r="DZ286" s="200"/>
      <c r="EA286" s="200"/>
      <c r="EB286" s="200"/>
      <c r="EC286" s="200"/>
      <c r="ED286" s="200"/>
      <c r="EE286" s="200"/>
      <c r="EF286" s="200"/>
      <c r="EG286" s="200"/>
      <c r="EH286" s="200"/>
    </row>
    <row r="287" spans="1:138" s="26" customFormat="1" ht="12.75">
      <c r="A287" s="225">
        <v>1</v>
      </c>
      <c r="B287" s="225"/>
      <c r="C287" s="225"/>
      <c r="D287" s="225"/>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5"/>
      <c r="AS287" s="225"/>
      <c r="AT287" s="225"/>
      <c r="AU287" s="316">
        <v>2</v>
      </c>
      <c r="AV287" s="316"/>
      <c r="AW287" s="316"/>
      <c r="AX287" s="316"/>
      <c r="AY287" s="316"/>
      <c r="AZ287" s="316"/>
      <c r="BA287" s="316"/>
      <c r="BB287" s="316"/>
      <c r="BC287" s="214">
        <v>3</v>
      </c>
      <c r="BD287" s="214"/>
      <c r="BE287" s="214"/>
      <c r="BF287" s="214"/>
      <c r="BG287" s="214"/>
      <c r="BH287" s="214"/>
      <c r="BI287" s="214"/>
      <c r="BJ287" s="214"/>
      <c r="BK287" s="214"/>
      <c r="BL287" s="214"/>
      <c r="BM287" s="214"/>
      <c r="BN287" s="214"/>
      <c r="BO287" s="214"/>
      <c r="BP287" s="214"/>
      <c r="BQ287" s="214">
        <v>4</v>
      </c>
      <c r="BR287" s="214"/>
      <c r="BS287" s="214"/>
      <c r="BT287" s="214"/>
      <c r="BU287" s="214"/>
      <c r="BV287" s="214"/>
      <c r="BW287" s="214"/>
      <c r="BX287" s="214"/>
      <c r="BY287" s="214"/>
      <c r="BZ287" s="214"/>
      <c r="CA287" s="214"/>
      <c r="CB287" s="214"/>
      <c r="CC287" s="214"/>
      <c r="CD287" s="214"/>
      <c r="CE287" s="214">
        <v>5</v>
      </c>
      <c r="CF287" s="214"/>
      <c r="CG287" s="214"/>
      <c r="CH287" s="214"/>
      <c r="CI287" s="214"/>
      <c r="CJ287" s="214"/>
      <c r="CK287" s="214"/>
      <c r="CL287" s="214"/>
      <c r="CM287" s="214"/>
      <c r="CN287" s="214"/>
      <c r="CO287" s="214"/>
      <c r="CP287" s="214"/>
      <c r="CQ287" s="214"/>
      <c r="CR287" s="214"/>
      <c r="CS287" s="214">
        <v>6</v>
      </c>
      <c r="CT287" s="214"/>
      <c r="CU287" s="214"/>
      <c r="CV287" s="214"/>
      <c r="CW287" s="214"/>
      <c r="CX287" s="214"/>
      <c r="CY287" s="214"/>
      <c r="CZ287" s="214"/>
      <c r="DA287" s="214"/>
      <c r="DB287" s="214"/>
      <c r="DC287" s="214"/>
      <c r="DD287" s="214"/>
      <c r="DE287" s="214"/>
      <c r="DF287" s="214"/>
      <c r="DG287" s="214">
        <v>7</v>
      </c>
      <c r="DH287" s="214"/>
      <c r="DI287" s="214"/>
      <c r="DJ287" s="214"/>
      <c r="DK287" s="214"/>
      <c r="DL287" s="214"/>
      <c r="DM287" s="214"/>
      <c r="DN287" s="214"/>
      <c r="DO287" s="214"/>
      <c r="DP287" s="214"/>
      <c r="DQ287" s="214"/>
      <c r="DR287" s="214"/>
      <c r="DS287" s="214"/>
      <c r="DT287" s="214"/>
      <c r="DU287" s="214">
        <v>8</v>
      </c>
      <c r="DV287" s="214"/>
      <c r="DW287" s="214"/>
      <c r="DX287" s="214"/>
      <c r="DY287" s="214"/>
      <c r="DZ287" s="214"/>
      <c r="EA287" s="214"/>
      <c r="EB287" s="214"/>
      <c r="EC287" s="214"/>
      <c r="ED287" s="214"/>
      <c r="EE287" s="214"/>
      <c r="EF287" s="214"/>
      <c r="EG287" s="214"/>
      <c r="EH287" s="214"/>
    </row>
    <row r="288" spans="1:138" s="23" customFormat="1" ht="15.75">
      <c r="A288" s="318" t="s">
        <v>427</v>
      </c>
      <c r="B288" s="318"/>
      <c r="C288" s="318"/>
      <c r="D288" s="318"/>
      <c r="E288" s="318"/>
      <c r="F288" s="318"/>
      <c r="G288" s="318"/>
      <c r="H288" s="318"/>
      <c r="I288" s="318"/>
      <c r="J288" s="318"/>
      <c r="K288" s="318"/>
      <c r="L288" s="318"/>
      <c r="M288" s="318"/>
      <c r="N288" s="318"/>
      <c r="O288" s="318"/>
      <c r="P288" s="318"/>
      <c r="Q288" s="318"/>
      <c r="R288" s="318"/>
      <c r="S288" s="318"/>
      <c r="T288" s="318"/>
      <c r="U288" s="318"/>
      <c r="V288" s="318"/>
      <c r="W288" s="318"/>
      <c r="X288" s="318"/>
      <c r="Y288" s="318"/>
      <c r="Z288" s="318"/>
      <c r="AA288" s="318"/>
      <c r="AB288" s="318"/>
      <c r="AC288" s="318"/>
      <c r="AD288" s="318"/>
      <c r="AE288" s="318"/>
      <c r="AF288" s="318"/>
      <c r="AG288" s="318"/>
      <c r="AH288" s="318"/>
      <c r="AI288" s="318"/>
      <c r="AJ288" s="318"/>
      <c r="AK288" s="318"/>
      <c r="AL288" s="318"/>
      <c r="AM288" s="318"/>
      <c r="AN288" s="318"/>
      <c r="AO288" s="318"/>
      <c r="AP288" s="318"/>
      <c r="AQ288" s="318"/>
      <c r="AR288" s="318"/>
      <c r="AS288" s="318"/>
      <c r="AT288" s="318"/>
      <c r="AU288" s="228" t="s">
        <v>344</v>
      </c>
      <c r="AV288" s="228"/>
      <c r="AW288" s="228"/>
      <c r="AX288" s="228"/>
      <c r="AY288" s="228"/>
      <c r="AZ288" s="228"/>
      <c r="BA288" s="228"/>
      <c r="BB288" s="228"/>
      <c r="BC288" s="224">
        <v>6</v>
      </c>
      <c r="BD288" s="224"/>
      <c r="BE288" s="224"/>
      <c r="BF288" s="224"/>
      <c r="BG288" s="224"/>
      <c r="BH288" s="224"/>
      <c r="BI288" s="224"/>
      <c r="BJ288" s="224"/>
      <c r="BK288" s="224"/>
      <c r="BL288" s="224"/>
      <c r="BM288" s="224"/>
      <c r="BN288" s="224"/>
      <c r="BO288" s="224"/>
      <c r="BP288" s="224"/>
      <c r="BQ288" s="224">
        <v>6</v>
      </c>
      <c r="BR288" s="224"/>
      <c r="BS288" s="224"/>
      <c r="BT288" s="224"/>
      <c r="BU288" s="224"/>
      <c r="BV288" s="224"/>
      <c r="BW288" s="224"/>
      <c r="BX288" s="224"/>
      <c r="BY288" s="224"/>
      <c r="BZ288" s="224"/>
      <c r="CA288" s="224"/>
      <c r="CB288" s="224"/>
      <c r="CC288" s="224"/>
      <c r="CD288" s="224"/>
      <c r="CE288" s="224">
        <v>6</v>
      </c>
      <c r="CF288" s="224"/>
      <c r="CG288" s="224"/>
      <c r="CH288" s="224"/>
      <c r="CI288" s="224"/>
      <c r="CJ288" s="224"/>
      <c r="CK288" s="224"/>
      <c r="CL288" s="224"/>
      <c r="CM288" s="224"/>
      <c r="CN288" s="224"/>
      <c r="CO288" s="224"/>
      <c r="CP288" s="224"/>
      <c r="CQ288" s="224"/>
      <c r="CR288" s="224"/>
      <c r="CS288" s="224">
        <v>148855</v>
      </c>
      <c r="CT288" s="224"/>
      <c r="CU288" s="224"/>
      <c r="CV288" s="224"/>
      <c r="CW288" s="224"/>
      <c r="CX288" s="224"/>
      <c r="CY288" s="224"/>
      <c r="CZ288" s="224"/>
      <c r="DA288" s="224"/>
      <c r="DB288" s="224"/>
      <c r="DC288" s="224"/>
      <c r="DD288" s="224"/>
      <c r="DE288" s="224"/>
      <c r="DF288" s="224"/>
      <c r="DG288" s="224">
        <v>148855</v>
      </c>
      <c r="DH288" s="224"/>
      <c r="DI288" s="224"/>
      <c r="DJ288" s="224"/>
      <c r="DK288" s="224"/>
      <c r="DL288" s="224"/>
      <c r="DM288" s="224"/>
      <c r="DN288" s="224"/>
      <c r="DO288" s="224"/>
      <c r="DP288" s="224"/>
      <c r="DQ288" s="224"/>
      <c r="DR288" s="224"/>
      <c r="DS288" s="224"/>
      <c r="DT288" s="224"/>
      <c r="DU288" s="224">
        <v>148855</v>
      </c>
      <c r="DV288" s="224"/>
      <c r="DW288" s="224"/>
      <c r="DX288" s="224"/>
      <c r="DY288" s="224"/>
      <c r="DZ288" s="224"/>
      <c r="EA288" s="224"/>
      <c r="EB288" s="224"/>
      <c r="EC288" s="224"/>
      <c r="ED288" s="224"/>
      <c r="EE288" s="224"/>
      <c r="EF288" s="224"/>
      <c r="EG288" s="224"/>
      <c r="EH288" s="224"/>
    </row>
    <row r="289" spans="1:138" s="23" customFormat="1" ht="15.75">
      <c r="A289" s="318" t="s">
        <v>434</v>
      </c>
      <c r="B289" s="318"/>
      <c r="C289" s="318"/>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18"/>
      <c r="AL289" s="318"/>
      <c r="AM289" s="318"/>
      <c r="AN289" s="318"/>
      <c r="AO289" s="318"/>
      <c r="AP289" s="318"/>
      <c r="AQ289" s="318"/>
      <c r="AR289" s="318"/>
      <c r="AS289" s="318"/>
      <c r="AT289" s="318"/>
      <c r="AU289" s="228" t="s">
        <v>347</v>
      </c>
      <c r="AV289" s="228"/>
      <c r="AW289" s="228"/>
      <c r="AX289" s="228"/>
      <c r="AY289" s="228"/>
      <c r="AZ289" s="228"/>
      <c r="BA289" s="228"/>
      <c r="BB289" s="228"/>
      <c r="BC289" s="224">
        <v>1</v>
      </c>
      <c r="BD289" s="224"/>
      <c r="BE289" s="224"/>
      <c r="BF289" s="224"/>
      <c r="BG289" s="224"/>
      <c r="BH289" s="224"/>
      <c r="BI289" s="224"/>
      <c r="BJ289" s="224"/>
      <c r="BK289" s="224"/>
      <c r="BL289" s="224"/>
      <c r="BM289" s="224"/>
      <c r="BN289" s="224"/>
      <c r="BO289" s="224"/>
      <c r="BP289" s="224"/>
      <c r="BQ289" s="224">
        <v>1</v>
      </c>
      <c r="BR289" s="224"/>
      <c r="BS289" s="224"/>
      <c r="BT289" s="224"/>
      <c r="BU289" s="224"/>
      <c r="BV289" s="224"/>
      <c r="BW289" s="224"/>
      <c r="BX289" s="224"/>
      <c r="BY289" s="224"/>
      <c r="BZ289" s="224"/>
      <c r="CA289" s="224"/>
      <c r="CB289" s="224"/>
      <c r="CC289" s="224"/>
      <c r="CD289" s="224"/>
      <c r="CE289" s="224">
        <v>1</v>
      </c>
      <c r="CF289" s="224"/>
      <c r="CG289" s="224"/>
      <c r="CH289" s="224"/>
      <c r="CI289" s="224"/>
      <c r="CJ289" s="224"/>
      <c r="CK289" s="224"/>
      <c r="CL289" s="224"/>
      <c r="CM289" s="224"/>
      <c r="CN289" s="224"/>
      <c r="CO289" s="224"/>
      <c r="CP289" s="224"/>
      <c r="CQ289" s="224"/>
      <c r="CR289" s="224"/>
      <c r="CS289" s="224">
        <v>6000</v>
      </c>
      <c r="CT289" s="224"/>
      <c r="CU289" s="224"/>
      <c r="CV289" s="224"/>
      <c r="CW289" s="224"/>
      <c r="CX289" s="224"/>
      <c r="CY289" s="224"/>
      <c r="CZ289" s="224"/>
      <c r="DA289" s="224"/>
      <c r="DB289" s="224"/>
      <c r="DC289" s="224"/>
      <c r="DD289" s="224"/>
      <c r="DE289" s="224"/>
      <c r="DF289" s="224"/>
      <c r="DG289" s="224">
        <v>6000</v>
      </c>
      <c r="DH289" s="224"/>
      <c r="DI289" s="224"/>
      <c r="DJ289" s="224"/>
      <c r="DK289" s="224"/>
      <c r="DL289" s="224"/>
      <c r="DM289" s="224"/>
      <c r="DN289" s="224"/>
      <c r="DO289" s="224"/>
      <c r="DP289" s="224"/>
      <c r="DQ289" s="224"/>
      <c r="DR289" s="224"/>
      <c r="DS289" s="224"/>
      <c r="DT289" s="224"/>
      <c r="DU289" s="224">
        <v>6000</v>
      </c>
      <c r="DV289" s="224"/>
      <c r="DW289" s="224"/>
      <c r="DX289" s="224"/>
      <c r="DY289" s="224"/>
      <c r="DZ289" s="224"/>
      <c r="EA289" s="224"/>
      <c r="EB289" s="224"/>
      <c r="EC289" s="224"/>
      <c r="ED289" s="224"/>
      <c r="EE289" s="224"/>
      <c r="EF289" s="224"/>
      <c r="EG289" s="224"/>
      <c r="EH289" s="224"/>
    </row>
    <row r="290" spans="1:138" s="23" customFormat="1" ht="15.75">
      <c r="A290" s="318" t="s">
        <v>435</v>
      </c>
      <c r="B290" s="318"/>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c r="AA290" s="318"/>
      <c r="AB290" s="318"/>
      <c r="AC290" s="318"/>
      <c r="AD290" s="318"/>
      <c r="AE290" s="318"/>
      <c r="AF290" s="318"/>
      <c r="AG290" s="318"/>
      <c r="AH290" s="318"/>
      <c r="AI290" s="318"/>
      <c r="AJ290" s="318"/>
      <c r="AK290" s="318"/>
      <c r="AL290" s="318"/>
      <c r="AM290" s="318"/>
      <c r="AN290" s="318"/>
      <c r="AO290" s="318"/>
      <c r="AP290" s="318"/>
      <c r="AQ290" s="318"/>
      <c r="AR290" s="318"/>
      <c r="AS290" s="318"/>
      <c r="AT290" s="318"/>
      <c r="AU290" s="228" t="s">
        <v>412</v>
      </c>
      <c r="AV290" s="228"/>
      <c r="AW290" s="228"/>
      <c r="AX290" s="228"/>
      <c r="AY290" s="228"/>
      <c r="AZ290" s="228"/>
      <c r="BA290" s="228"/>
      <c r="BB290" s="228"/>
      <c r="BC290" s="224">
        <v>1</v>
      </c>
      <c r="BD290" s="224"/>
      <c r="BE290" s="224"/>
      <c r="BF290" s="224"/>
      <c r="BG290" s="224"/>
      <c r="BH290" s="224"/>
      <c r="BI290" s="224"/>
      <c r="BJ290" s="224"/>
      <c r="BK290" s="224"/>
      <c r="BL290" s="224"/>
      <c r="BM290" s="224"/>
      <c r="BN290" s="224"/>
      <c r="BO290" s="224"/>
      <c r="BP290" s="224"/>
      <c r="BQ290" s="224">
        <v>1</v>
      </c>
      <c r="BR290" s="224"/>
      <c r="BS290" s="224"/>
      <c r="BT290" s="224"/>
      <c r="BU290" s="224"/>
      <c r="BV290" s="224"/>
      <c r="BW290" s="224"/>
      <c r="BX290" s="224"/>
      <c r="BY290" s="224"/>
      <c r="BZ290" s="224"/>
      <c r="CA290" s="224"/>
      <c r="CB290" s="224"/>
      <c r="CC290" s="224"/>
      <c r="CD290" s="224"/>
      <c r="CE290" s="224">
        <v>1</v>
      </c>
      <c r="CF290" s="224"/>
      <c r="CG290" s="224"/>
      <c r="CH290" s="224"/>
      <c r="CI290" s="224"/>
      <c r="CJ290" s="224"/>
      <c r="CK290" s="224"/>
      <c r="CL290" s="224"/>
      <c r="CM290" s="224"/>
      <c r="CN290" s="224"/>
      <c r="CO290" s="224"/>
      <c r="CP290" s="224"/>
      <c r="CQ290" s="224"/>
      <c r="CR290" s="224"/>
      <c r="CS290" s="224">
        <f>3150+12375</f>
        <v>15525</v>
      </c>
      <c r="CT290" s="224"/>
      <c r="CU290" s="224"/>
      <c r="CV290" s="224"/>
      <c r="CW290" s="224"/>
      <c r="CX290" s="224"/>
      <c r="CY290" s="224"/>
      <c r="CZ290" s="224"/>
      <c r="DA290" s="224"/>
      <c r="DB290" s="224"/>
      <c r="DC290" s="224"/>
      <c r="DD290" s="224"/>
      <c r="DE290" s="224"/>
      <c r="DF290" s="224"/>
      <c r="DG290" s="224">
        <v>15525</v>
      </c>
      <c r="DH290" s="224"/>
      <c r="DI290" s="224"/>
      <c r="DJ290" s="224"/>
      <c r="DK290" s="224"/>
      <c r="DL290" s="224"/>
      <c r="DM290" s="224"/>
      <c r="DN290" s="224"/>
      <c r="DO290" s="224"/>
      <c r="DP290" s="224"/>
      <c r="DQ290" s="224"/>
      <c r="DR290" s="224"/>
      <c r="DS290" s="224"/>
      <c r="DT290" s="224"/>
      <c r="DU290" s="224">
        <v>15525</v>
      </c>
      <c r="DV290" s="224"/>
      <c r="DW290" s="224"/>
      <c r="DX290" s="224"/>
      <c r="DY290" s="224"/>
      <c r="DZ290" s="224"/>
      <c r="EA290" s="224"/>
      <c r="EB290" s="224"/>
      <c r="EC290" s="224"/>
      <c r="ED290" s="224"/>
      <c r="EE290" s="224"/>
      <c r="EF290" s="224"/>
      <c r="EG290" s="224"/>
      <c r="EH290" s="224"/>
    </row>
    <row r="291" spans="1:138" s="23" customFormat="1" ht="15.75" hidden="1">
      <c r="A291" s="318" t="s">
        <v>436</v>
      </c>
      <c r="B291" s="318"/>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s="318"/>
      <c r="AJ291" s="318"/>
      <c r="AK291" s="318"/>
      <c r="AL291" s="318"/>
      <c r="AM291" s="318"/>
      <c r="AN291" s="318"/>
      <c r="AO291" s="318"/>
      <c r="AP291" s="318"/>
      <c r="AQ291" s="318"/>
      <c r="AR291" s="318"/>
      <c r="AS291" s="318"/>
      <c r="AT291" s="318"/>
      <c r="AU291" s="228" t="s">
        <v>423</v>
      </c>
      <c r="AV291" s="228"/>
      <c r="AW291" s="228"/>
      <c r="AX291" s="228"/>
      <c r="AY291" s="228"/>
      <c r="AZ291" s="228"/>
      <c r="BA291" s="228"/>
      <c r="BB291" s="228"/>
      <c r="BC291" s="224">
        <v>1</v>
      </c>
      <c r="BD291" s="224"/>
      <c r="BE291" s="224"/>
      <c r="BF291" s="224"/>
      <c r="BG291" s="224"/>
      <c r="BH291" s="224"/>
      <c r="BI291" s="224"/>
      <c r="BJ291" s="224"/>
      <c r="BK291" s="224"/>
      <c r="BL291" s="224"/>
      <c r="BM291" s="224"/>
      <c r="BN291" s="224"/>
      <c r="BO291" s="224"/>
      <c r="BP291" s="224"/>
      <c r="BQ291" s="224">
        <v>1</v>
      </c>
      <c r="BR291" s="224"/>
      <c r="BS291" s="224"/>
      <c r="BT291" s="224"/>
      <c r="BU291" s="224"/>
      <c r="BV291" s="224"/>
      <c r="BW291" s="224"/>
      <c r="BX291" s="224"/>
      <c r="BY291" s="224"/>
      <c r="BZ291" s="224"/>
      <c r="CA291" s="224"/>
      <c r="CB291" s="224"/>
      <c r="CC291" s="224"/>
      <c r="CD291" s="224"/>
      <c r="CE291" s="224">
        <v>1</v>
      </c>
      <c r="CF291" s="224"/>
      <c r="CG291" s="224"/>
      <c r="CH291" s="224"/>
      <c r="CI291" s="224"/>
      <c r="CJ291" s="224"/>
      <c r="CK291" s="224"/>
      <c r="CL291" s="224"/>
      <c r="CM291" s="224"/>
      <c r="CN291" s="224"/>
      <c r="CO291" s="224"/>
      <c r="CP291" s="224"/>
      <c r="CQ291" s="224"/>
      <c r="CR291" s="224"/>
      <c r="CS291" s="224"/>
      <c r="CT291" s="224"/>
      <c r="CU291" s="224"/>
      <c r="CV291" s="224"/>
      <c r="CW291" s="224"/>
      <c r="CX291" s="224"/>
      <c r="CY291" s="224"/>
      <c r="CZ291" s="224"/>
      <c r="DA291" s="224"/>
      <c r="DB291" s="224"/>
      <c r="DC291" s="224"/>
      <c r="DD291" s="224"/>
      <c r="DE291" s="224"/>
      <c r="DF291" s="224"/>
      <c r="DG291" s="224"/>
      <c r="DH291" s="224"/>
      <c r="DI291" s="224"/>
      <c r="DJ291" s="224"/>
      <c r="DK291" s="224"/>
      <c r="DL291" s="224"/>
      <c r="DM291" s="224"/>
      <c r="DN291" s="224"/>
      <c r="DO291" s="224"/>
      <c r="DP291" s="224"/>
      <c r="DQ291" s="224"/>
      <c r="DR291" s="224"/>
      <c r="DS291" s="224"/>
      <c r="DT291" s="224"/>
      <c r="DU291" s="224"/>
      <c r="DV291" s="224"/>
      <c r="DW291" s="224"/>
      <c r="DX291" s="224"/>
      <c r="DY291" s="224"/>
      <c r="DZ291" s="224"/>
      <c r="EA291" s="224"/>
      <c r="EB291" s="224"/>
      <c r="EC291" s="224"/>
      <c r="ED291" s="224"/>
      <c r="EE291" s="224"/>
      <c r="EF291" s="224"/>
      <c r="EG291" s="224"/>
      <c r="EH291" s="224"/>
    </row>
    <row r="292" spans="1:138" s="23" customFormat="1" ht="15.75" hidden="1">
      <c r="A292" s="338" t="s">
        <v>437</v>
      </c>
      <c r="B292" s="339"/>
      <c r="C292" s="339"/>
      <c r="D292" s="339"/>
      <c r="E292" s="339"/>
      <c r="F292" s="339"/>
      <c r="G292" s="339"/>
      <c r="H292" s="339"/>
      <c r="I292" s="339"/>
      <c r="J292" s="339"/>
      <c r="K292" s="339"/>
      <c r="L292" s="339"/>
      <c r="M292" s="339"/>
      <c r="N292" s="339"/>
      <c r="O292" s="339"/>
      <c r="P292" s="339"/>
      <c r="Q292" s="339"/>
      <c r="R292" s="339"/>
      <c r="S292" s="339"/>
      <c r="T292" s="339"/>
      <c r="U292" s="339"/>
      <c r="V292" s="339"/>
      <c r="W292" s="339"/>
      <c r="X292" s="339"/>
      <c r="Y292" s="339"/>
      <c r="Z292" s="339"/>
      <c r="AA292" s="339"/>
      <c r="AB292" s="339"/>
      <c r="AC292" s="339"/>
      <c r="AD292" s="339"/>
      <c r="AE292" s="339"/>
      <c r="AF292" s="339"/>
      <c r="AG292" s="339"/>
      <c r="AH292" s="339"/>
      <c r="AI292" s="339"/>
      <c r="AJ292" s="339"/>
      <c r="AK292" s="339"/>
      <c r="AL292" s="339"/>
      <c r="AM292" s="339"/>
      <c r="AN292" s="339"/>
      <c r="AO292" s="339"/>
      <c r="AP292" s="339"/>
      <c r="AQ292" s="339"/>
      <c r="AR292" s="339"/>
      <c r="AS292" s="339"/>
      <c r="AT292" s="340"/>
      <c r="AU292" s="299" t="s">
        <v>428</v>
      </c>
      <c r="AV292" s="300"/>
      <c r="AW292" s="300"/>
      <c r="AX292" s="300"/>
      <c r="AY292" s="300"/>
      <c r="AZ292" s="300"/>
      <c r="BA292" s="300"/>
      <c r="BB292" s="301"/>
      <c r="BC292" s="319">
        <v>1</v>
      </c>
      <c r="BD292" s="320"/>
      <c r="BE292" s="320"/>
      <c r="BF292" s="320"/>
      <c r="BG292" s="320"/>
      <c r="BH292" s="320"/>
      <c r="BI292" s="320"/>
      <c r="BJ292" s="320"/>
      <c r="BK292" s="320"/>
      <c r="BL292" s="320"/>
      <c r="BM292" s="320"/>
      <c r="BN292" s="320"/>
      <c r="BO292" s="320"/>
      <c r="BP292" s="321"/>
      <c r="BQ292" s="319">
        <v>1</v>
      </c>
      <c r="BR292" s="320"/>
      <c r="BS292" s="320"/>
      <c r="BT292" s="320"/>
      <c r="BU292" s="320"/>
      <c r="BV292" s="320"/>
      <c r="BW292" s="320"/>
      <c r="BX292" s="320"/>
      <c r="BY292" s="320"/>
      <c r="BZ292" s="320"/>
      <c r="CA292" s="320"/>
      <c r="CB292" s="320"/>
      <c r="CC292" s="320"/>
      <c r="CD292" s="321"/>
      <c r="CE292" s="319">
        <v>1</v>
      </c>
      <c r="CF292" s="320"/>
      <c r="CG292" s="320"/>
      <c r="CH292" s="320"/>
      <c r="CI292" s="320"/>
      <c r="CJ292" s="320"/>
      <c r="CK292" s="320"/>
      <c r="CL292" s="320"/>
      <c r="CM292" s="320"/>
      <c r="CN292" s="320"/>
      <c r="CO292" s="320"/>
      <c r="CP292" s="320"/>
      <c r="CQ292" s="320"/>
      <c r="CR292" s="321"/>
      <c r="CS292" s="319"/>
      <c r="CT292" s="320"/>
      <c r="CU292" s="320"/>
      <c r="CV292" s="320"/>
      <c r="CW292" s="320"/>
      <c r="CX292" s="320"/>
      <c r="CY292" s="320"/>
      <c r="CZ292" s="320"/>
      <c r="DA292" s="320"/>
      <c r="DB292" s="320"/>
      <c r="DC292" s="320"/>
      <c r="DD292" s="320"/>
      <c r="DE292" s="320"/>
      <c r="DF292" s="321"/>
      <c r="DG292" s="319"/>
      <c r="DH292" s="320"/>
      <c r="DI292" s="320"/>
      <c r="DJ292" s="320"/>
      <c r="DK292" s="320"/>
      <c r="DL292" s="320"/>
      <c r="DM292" s="320"/>
      <c r="DN292" s="320"/>
      <c r="DO292" s="320"/>
      <c r="DP292" s="320"/>
      <c r="DQ292" s="320"/>
      <c r="DR292" s="320"/>
      <c r="DS292" s="320"/>
      <c r="DT292" s="321"/>
      <c r="DU292" s="319"/>
      <c r="DV292" s="320"/>
      <c r="DW292" s="320"/>
      <c r="DX292" s="320"/>
      <c r="DY292" s="320"/>
      <c r="DZ292" s="320"/>
      <c r="EA292" s="320"/>
      <c r="EB292" s="320"/>
      <c r="EC292" s="320"/>
      <c r="ED292" s="320"/>
      <c r="EE292" s="320"/>
      <c r="EF292" s="320"/>
      <c r="EG292" s="320"/>
      <c r="EH292" s="321"/>
    </row>
    <row r="293" spans="1:138" s="23" customFormat="1" ht="15.75" hidden="1">
      <c r="A293" s="318" t="s">
        <v>438</v>
      </c>
      <c r="B293" s="318"/>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318"/>
      <c r="Z293" s="318"/>
      <c r="AA293" s="318"/>
      <c r="AB293" s="318"/>
      <c r="AC293" s="318"/>
      <c r="AD293" s="318"/>
      <c r="AE293" s="318"/>
      <c r="AF293" s="318"/>
      <c r="AG293" s="318"/>
      <c r="AH293" s="318"/>
      <c r="AI293" s="318"/>
      <c r="AJ293" s="318"/>
      <c r="AK293" s="318"/>
      <c r="AL293" s="318"/>
      <c r="AM293" s="318"/>
      <c r="AN293" s="318"/>
      <c r="AO293" s="318"/>
      <c r="AP293" s="318"/>
      <c r="AQ293" s="318"/>
      <c r="AR293" s="318"/>
      <c r="AS293" s="318"/>
      <c r="AT293" s="318"/>
      <c r="AU293" s="228" t="s">
        <v>429</v>
      </c>
      <c r="AV293" s="228"/>
      <c r="AW293" s="228"/>
      <c r="AX293" s="228"/>
      <c r="AY293" s="228"/>
      <c r="AZ293" s="228"/>
      <c r="BA293" s="228"/>
      <c r="BB293" s="228"/>
      <c r="BC293" s="224">
        <v>1</v>
      </c>
      <c r="BD293" s="224"/>
      <c r="BE293" s="224"/>
      <c r="BF293" s="224"/>
      <c r="BG293" s="224"/>
      <c r="BH293" s="224"/>
      <c r="BI293" s="224"/>
      <c r="BJ293" s="224"/>
      <c r="BK293" s="224"/>
      <c r="BL293" s="224"/>
      <c r="BM293" s="224"/>
      <c r="BN293" s="224"/>
      <c r="BO293" s="224"/>
      <c r="BP293" s="224"/>
      <c r="BQ293" s="224">
        <v>1</v>
      </c>
      <c r="BR293" s="224"/>
      <c r="BS293" s="224"/>
      <c r="BT293" s="224"/>
      <c r="BU293" s="224"/>
      <c r="BV293" s="224"/>
      <c r="BW293" s="224"/>
      <c r="BX293" s="224"/>
      <c r="BY293" s="224"/>
      <c r="BZ293" s="224"/>
      <c r="CA293" s="224"/>
      <c r="CB293" s="224"/>
      <c r="CC293" s="224"/>
      <c r="CD293" s="224"/>
      <c r="CE293" s="224">
        <v>1</v>
      </c>
      <c r="CF293" s="224"/>
      <c r="CG293" s="224"/>
      <c r="CH293" s="224"/>
      <c r="CI293" s="224"/>
      <c r="CJ293" s="224"/>
      <c r="CK293" s="224"/>
      <c r="CL293" s="224"/>
      <c r="CM293" s="224"/>
      <c r="CN293" s="224"/>
      <c r="CO293" s="224"/>
      <c r="CP293" s="224"/>
      <c r="CQ293" s="224"/>
      <c r="CR293" s="224"/>
      <c r="CS293" s="224"/>
      <c r="CT293" s="224"/>
      <c r="CU293" s="224"/>
      <c r="CV293" s="224"/>
      <c r="CW293" s="224"/>
      <c r="CX293" s="224"/>
      <c r="CY293" s="224"/>
      <c r="CZ293" s="224"/>
      <c r="DA293" s="224"/>
      <c r="DB293" s="224"/>
      <c r="DC293" s="224"/>
      <c r="DD293" s="224"/>
      <c r="DE293" s="224"/>
      <c r="DF293" s="224"/>
      <c r="DG293" s="224"/>
      <c r="DH293" s="224"/>
      <c r="DI293" s="224"/>
      <c r="DJ293" s="224"/>
      <c r="DK293" s="224"/>
      <c r="DL293" s="224"/>
      <c r="DM293" s="224"/>
      <c r="DN293" s="224"/>
      <c r="DO293" s="224"/>
      <c r="DP293" s="224"/>
      <c r="DQ293" s="224"/>
      <c r="DR293" s="224"/>
      <c r="DS293" s="224"/>
      <c r="DT293" s="224"/>
      <c r="DU293" s="224"/>
      <c r="DV293" s="224"/>
      <c r="DW293" s="224"/>
      <c r="DX293" s="224"/>
      <c r="DY293" s="224"/>
      <c r="DZ293" s="224"/>
      <c r="EA293" s="224"/>
      <c r="EB293" s="224"/>
      <c r="EC293" s="224"/>
      <c r="ED293" s="224"/>
      <c r="EE293" s="224"/>
      <c r="EF293" s="224"/>
      <c r="EG293" s="224"/>
      <c r="EH293" s="224"/>
    </row>
    <row r="294" spans="1:138" s="23" customFormat="1" ht="15.75">
      <c r="A294" s="318" t="s">
        <v>439</v>
      </c>
      <c r="B294" s="318"/>
      <c r="C294" s="318"/>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c r="AA294" s="318"/>
      <c r="AB294" s="318"/>
      <c r="AC294" s="318"/>
      <c r="AD294" s="318"/>
      <c r="AE294" s="318"/>
      <c r="AF294" s="318"/>
      <c r="AG294" s="318"/>
      <c r="AH294" s="318"/>
      <c r="AI294" s="318"/>
      <c r="AJ294" s="318"/>
      <c r="AK294" s="318"/>
      <c r="AL294" s="318"/>
      <c r="AM294" s="318"/>
      <c r="AN294" s="318"/>
      <c r="AO294" s="318"/>
      <c r="AP294" s="318"/>
      <c r="AQ294" s="318"/>
      <c r="AR294" s="318"/>
      <c r="AS294" s="318"/>
      <c r="AT294" s="318"/>
      <c r="AU294" s="228" t="s">
        <v>430</v>
      </c>
      <c r="AV294" s="228"/>
      <c r="AW294" s="228"/>
      <c r="AX294" s="228"/>
      <c r="AY294" s="228"/>
      <c r="AZ294" s="228"/>
      <c r="BA294" s="228"/>
      <c r="BB294" s="228"/>
      <c r="BC294" s="224">
        <v>1</v>
      </c>
      <c r="BD294" s="224"/>
      <c r="BE294" s="224"/>
      <c r="BF294" s="224"/>
      <c r="BG294" s="224"/>
      <c r="BH294" s="224"/>
      <c r="BI294" s="224"/>
      <c r="BJ294" s="224"/>
      <c r="BK294" s="224"/>
      <c r="BL294" s="224"/>
      <c r="BM294" s="224"/>
      <c r="BN294" s="224"/>
      <c r="BO294" s="224"/>
      <c r="BP294" s="224"/>
      <c r="BQ294" s="224">
        <v>1</v>
      </c>
      <c r="BR294" s="224"/>
      <c r="BS294" s="224"/>
      <c r="BT294" s="224"/>
      <c r="BU294" s="224"/>
      <c r="BV294" s="224"/>
      <c r="BW294" s="224"/>
      <c r="BX294" s="224"/>
      <c r="BY294" s="224"/>
      <c r="BZ294" s="224"/>
      <c r="CA294" s="224"/>
      <c r="CB294" s="224"/>
      <c r="CC294" s="224"/>
      <c r="CD294" s="224"/>
      <c r="CE294" s="224">
        <v>1</v>
      </c>
      <c r="CF294" s="224"/>
      <c r="CG294" s="224"/>
      <c r="CH294" s="224"/>
      <c r="CI294" s="224"/>
      <c r="CJ294" s="224"/>
      <c r="CK294" s="224"/>
      <c r="CL294" s="224"/>
      <c r="CM294" s="224"/>
      <c r="CN294" s="224"/>
      <c r="CO294" s="224"/>
      <c r="CP294" s="224"/>
      <c r="CQ294" s="224"/>
      <c r="CR294" s="224"/>
      <c r="CS294" s="224">
        <v>33896.37</v>
      </c>
      <c r="CT294" s="224"/>
      <c r="CU294" s="224"/>
      <c r="CV294" s="224"/>
      <c r="CW294" s="224"/>
      <c r="CX294" s="224"/>
      <c r="CY294" s="224"/>
      <c r="CZ294" s="224"/>
      <c r="DA294" s="224"/>
      <c r="DB294" s="224"/>
      <c r="DC294" s="224"/>
      <c r="DD294" s="224"/>
      <c r="DE294" s="224"/>
      <c r="DF294" s="224"/>
      <c r="DG294" s="224"/>
      <c r="DH294" s="224"/>
      <c r="DI294" s="224"/>
      <c r="DJ294" s="224"/>
      <c r="DK294" s="224"/>
      <c r="DL294" s="224"/>
      <c r="DM294" s="224"/>
      <c r="DN294" s="224"/>
      <c r="DO294" s="224"/>
      <c r="DP294" s="224"/>
      <c r="DQ294" s="224"/>
      <c r="DR294" s="224"/>
      <c r="DS294" s="224"/>
      <c r="DT294" s="224"/>
      <c r="DU294" s="224"/>
      <c r="DV294" s="224"/>
      <c r="DW294" s="224"/>
      <c r="DX294" s="224"/>
      <c r="DY294" s="224"/>
      <c r="DZ294" s="224"/>
      <c r="EA294" s="224"/>
      <c r="EB294" s="224"/>
      <c r="EC294" s="224"/>
      <c r="ED294" s="224"/>
      <c r="EE294" s="224"/>
      <c r="EF294" s="224"/>
      <c r="EG294" s="224"/>
      <c r="EH294" s="224"/>
    </row>
    <row r="295" spans="1:138" s="23" customFormat="1" ht="15.75" hidden="1">
      <c r="A295" s="318" t="s">
        <v>440</v>
      </c>
      <c r="B295" s="318"/>
      <c r="C295" s="318"/>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8"/>
      <c r="AO295" s="318"/>
      <c r="AP295" s="318"/>
      <c r="AQ295" s="318"/>
      <c r="AR295" s="318"/>
      <c r="AS295" s="318"/>
      <c r="AT295" s="318"/>
      <c r="AU295" s="228" t="s">
        <v>431</v>
      </c>
      <c r="AV295" s="228"/>
      <c r="AW295" s="228"/>
      <c r="AX295" s="228"/>
      <c r="AY295" s="228"/>
      <c r="AZ295" s="228"/>
      <c r="BA295" s="228"/>
      <c r="BB295" s="228"/>
      <c r="BC295" s="224">
        <v>1</v>
      </c>
      <c r="BD295" s="224"/>
      <c r="BE295" s="224"/>
      <c r="BF295" s="224"/>
      <c r="BG295" s="224"/>
      <c r="BH295" s="224"/>
      <c r="BI295" s="224"/>
      <c r="BJ295" s="224"/>
      <c r="BK295" s="224"/>
      <c r="BL295" s="224"/>
      <c r="BM295" s="224"/>
      <c r="BN295" s="224"/>
      <c r="BO295" s="224"/>
      <c r="BP295" s="224"/>
      <c r="BQ295" s="224">
        <v>1</v>
      </c>
      <c r="BR295" s="224"/>
      <c r="BS295" s="224"/>
      <c r="BT295" s="224"/>
      <c r="BU295" s="224"/>
      <c r="BV295" s="224"/>
      <c r="BW295" s="224"/>
      <c r="BX295" s="224"/>
      <c r="BY295" s="224"/>
      <c r="BZ295" s="224"/>
      <c r="CA295" s="224"/>
      <c r="CB295" s="224"/>
      <c r="CC295" s="224"/>
      <c r="CD295" s="224"/>
      <c r="CE295" s="224">
        <v>1</v>
      </c>
      <c r="CF295" s="224"/>
      <c r="CG295" s="224"/>
      <c r="CH295" s="224"/>
      <c r="CI295" s="224"/>
      <c r="CJ295" s="224"/>
      <c r="CK295" s="224"/>
      <c r="CL295" s="224"/>
      <c r="CM295" s="224"/>
      <c r="CN295" s="224"/>
      <c r="CO295" s="224"/>
      <c r="CP295" s="224"/>
      <c r="CQ295" s="224"/>
      <c r="CR295" s="224"/>
      <c r="CS295" s="224"/>
      <c r="CT295" s="224"/>
      <c r="CU295" s="224"/>
      <c r="CV295" s="224"/>
      <c r="CW295" s="224"/>
      <c r="CX295" s="224"/>
      <c r="CY295" s="224"/>
      <c r="CZ295" s="224"/>
      <c r="DA295" s="224"/>
      <c r="DB295" s="224"/>
      <c r="DC295" s="224"/>
      <c r="DD295" s="224"/>
      <c r="DE295" s="224"/>
      <c r="DF295" s="224"/>
      <c r="DG295" s="224"/>
      <c r="DH295" s="224"/>
      <c r="DI295" s="224"/>
      <c r="DJ295" s="224"/>
      <c r="DK295" s="224"/>
      <c r="DL295" s="224"/>
      <c r="DM295" s="224"/>
      <c r="DN295" s="224"/>
      <c r="DO295" s="224"/>
      <c r="DP295" s="224"/>
      <c r="DQ295" s="224"/>
      <c r="DR295" s="224"/>
      <c r="DS295" s="224"/>
      <c r="DT295" s="224"/>
      <c r="DU295" s="224"/>
      <c r="DV295" s="224"/>
      <c r="DW295" s="224"/>
      <c r="DX295" s="224"/>
      <c r="DY295" s="224"/>
      <c r="DZ295" s="224"/>
      <c r="EA295" s="224"/>
      <c r="EB295" s="224"/>
      <c r="EC295" s="224"/>
      <c r="ED295" s="224"/>
      <c r="EE295" s="224"/>
      <c r="EF295" s="224"/>
      <c r="EG295" s="224"/>
      <c r="EH295" s="224"/>
    </row>
    <row r="296" spans="1:138" s="23" customFormat="1" ht="15.75" hidden="1">
      <c r="A296" s="318" t="s">
        <v>441</v>
      </c>
      <c r="B296" s="318"/>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318"/>
      <c r="Z296" s="318"/>
      <c r="AA296" s="318"/>
      <c r="AB296" s="318"/>
      <c r="AC296" s="318"/>
      <c r="AD296" s="318"/>
      <c r="AE296" s="318"/>
      <c r="AF296" s="318"/>
      <c r="AG296" s="318"/>
      <c r="AH296" s="318"/>
      <c r="AI296" s="318"/>
      <c r="AJ296" s="318"/>
      <c r="AK296" s="318"/>
      <c r="AL296" s="318"/>
      <c r="AM296" s="318"/>
      <c r="AN296" s="318"/>
      <c r="AO296" s="318"/>
      <c r="AP296" s="318"/>
      <c r="AQ296" s="318"/>
      <c r="AR296" s="318"/>
      <c r="AS296" s="318"/>
      <c r="AT296" s="318"/>
      <c r="AU296" s="228" t="s">
        <v>432</v>
      </c>
      <c r="AV296" s="228"/>
      <c r="AW296" s="228"/>
      <c r="AX296" s="228"/>
      <c r="AY296" s="228"/>
      <c r="AZ296" s="228"/>
      <c r="BA296" s="228"/>
      <c r="BB296" s="228"/>
      <c r="BC296" s="224">
        <v>4</v>
      </c>
      <c r="BD296" s="224"/>
      <c r="BE296" s="224"/>
      <c r="BF296" s="224"/>
      <c r="BG296" s="224"/>
      <c r="BH296" s="224"/>
      <c r="BI296" s="224"/>
      <c r="BJ296" s="224"/>
      <c r="BK296" s="224"/>
      <c r="BL296" s="224"/>
      <c r="BM296" s="224"/>
      <c r="BN296" s="224"/>
      <c r="BO296" s="224"/>
      <c r="BP296" s="224"/>
      <c r="BQ296" s="224">
        <v>4</v>
      </c>
      <c r="BR296" s="224"/>
      <c r="BS296" s="224"/>
      <c r="BT296" s="224"/>
      <c r="BU296" s="224"/>
      <c r="BV296" s="224"/>
      <c r="BW296" s="224"/>
      <c r="BX296" s="224"/>
      <c r="BY296" s="224"/>
      <c r="BZ296" s="224"/>
      <c r="CA296" s="224"/>
      <c r="CB296" s="224"/>
      <c r="CC296" s="224"/>
      <c r="CD296" s="224"/>
      <c r="CE296" s="224">
        <v>4</v>
      </c>
      <c r="CF296" s="224"/>
      <c r="CG296" s="224"/>
      <c r="CH296" s="224"/>
      <c r="CI296" s="224"/>
      <c r="CJ296" s="224"/>
      <c r="CK296" s="224"/>
      <c r="CL296" s="224"/>
      <c r="CM296" s="224"/>
      <c r="CN296" s="224"/>
      <c r="CO296" s="224"/>
      <c r="CP296" s="224"/>
      <c r="CQ296" s="224"/>
      <c r="CR296" s="224"/>
      <c r="CS296" s="224"/>
      <c r="CT296" s="224"/>
      <c r="CU296" s="224"/>
      <c r="CV296" s="224"/>
      <c r="CW296" s="224"/>
      <c r="CX296" s="224"/>
      <c r="CY296" s="224"/>
      <c r="CZ296" s="224"/>
      <c r="DA296" s="224"/>
      <c r="DB296" s="224"/>
      <c r="DC296" s="224"/>
      <c r="DD296" s="224"/>
      <c r="DE296" s="224"/>
      <c r="DF296" s="224"/>
      <c r="DG296" s="224"/>
      <c r="DH296" s="224"/>
      <c r="DI296" s="224"/>
      <c r="DJ296" s="224"/>
      <c r="DK296" s="224"/>
      <c r="DL296" s="224"/>
      <c r="DM296" s="224"/>
      <c r="DN296" s="224"/>
      <c r="DO296" s="224"/>
      <c r="DP296" s="224"/>
      <c r="DQ296" s="224"/>
      <c r="DR296" s="224"/>
      <c r="DS296" s="224"/>
      <c r="DT296" s="224"/>
      <c r="DU296" s="224"/>
      <c r="DV296" s="224"/>
      <c r="DW296" s="224"/>
      <c r="DX296" s="224"/>
      <c r="DY296" s="224"/>
      <c r="DZ296" s="224"/>
      <c r="EA296" s="224"/>
      <c r="EB296" s="224"/>
      <c r="EC296" s="224"/>
      <c r="ED296" s="224"/>
      <c r="EE296" s="224"/>
      <c r="EF296" s="224"/>
      <c r="EG296" s="224"/>
      <c r="EH296" s="224"/>
    </row>
    <row r="297" spans="1:138" s="23" customFormat="1" ht="15.75" hidden="1">
      <c r="A297" s="318" t="s">
        <v>442</v>
      </c>
      <c r="B297" s="318"/>
      <c r="C297" s="318"/>
      <c r="D297" s="318"/>
      <c r="E297" s="318"/>
      <c r="F297" s="318"/>
      <c r="G297" s="318"/>
      <c r="H297" s="318"/>
      <c r="I297" s="318"/>
      <c r="J297" s="318"/>
      <c r="K297" s="318"/>
      <c r="L297" s="318"/>
      <c r="M297" s="318"/>
      <c r="N297" s="318"/>
      <c r="O297" s="318"/>
      <c r="P297" s="318"/>
      <c r="Q297" s="318"/>
      <c r="R297" s="318"/>
      <c r="S297" s="318"/>
      <c r="T297" s="318"/>
      <c r="U297" s="318"/>
      <c r="V297" s="318"/>
      <c r="W297" s="318"/>
      <c r="X297" s="318"/>
      <c r="Y297" s="318"/>
      <c r="Z297" s="318"/>
      <c r="AA297" s="318"/>
      <c r="AB297" s="318"/>
      <c r="AC297" s="318"/>
      <c r="AD297" s="318"/>
      <c r="AE297" s="318"/>
      <c r="AF297" s="318"/>
      <c r="AG297" s="318"/>
      <c r="AH297" s="318"/>
      <c r="AI297" s="318"/>
      <c r="AJ297" s="318"/>
      <c r="AK297" s="318"/>
      <c r="AL297" s="318"/>
      <c r="AM297" s="318"/>
      <c r="AN297" s="318"/>
      <c r="AO297" s="318"/>
      <c r="AP297" s="318"/>
      <c r="AQ297" s="318"/>
      <c r="AR297" s="318"/>
      <c r="AS297" s="318"/>
      <c r="AT297" s="318"/>
      <c r="AU297" s="228" t="s">
        <v>433</v>
      </c>
      <c r="AV297" s="228"/>
      <c r="AW297" s="228"/>
      <c r="AX297" s="228"/>
      <c r="AY297" s="228"/>
      <c r="AZ297" s="228"/>
      <c r="BA297" s="228"/>
      <c r="BB297" s="228"/>
      <c r="BC297" s="224">
        <v>1</v>
      </c>
      <c r="BD297" s="224"/>
      <c r="BE297" s="224"/>
      <c r="BF297" s="224"/>
      <c r="BG297" s="224"/>
      <c r="BH297" s="224"/>
      <c r="BI297" s="224"/>
      <c r="BJ297" s="224"/>
      <c r="BK297" s="224"/>
      <c r="BL297" s="224"/>
      <c r="BM297" s="224"/>
      <c r="BN297" s="224"/>
      <c r="BO297" s="224"/>
      <c r="BP297" s="224"/>
      <c r="BQ297" s="224">
        <v>1</v>
      </c>
      <c r="BR297" s="224"/>
      <c r="BS297" s="224"/>
      <c r="BT297" s="224"/>
      <c r="BU297" s="224"/>
      <c r="BV297" s="224"/>
      <c r="BW297" s="224"/>
      <c r="BX297" s="224"/>
      <c r="BY297" s="224"/>
      <c r="BZ297" s="224"/>
      <c r="CA297" s="224"/>
      <c r="CB297" s="224"/>
      <c r="CC297" s="224"/>
      <c r="CD297" s="224"/>
      <c r="CE297" s="224">
        <v>1</v>
      </c>
      <c r="CF297" s="224"/>
      <c r="CG297" s="224"/>
      <c r="CH297" s="224"/>
      <c r="CI297" s="224"/>
      <c r="CJ297" s="224"/>
      <c r="CK297" s="224"/>
      <c r="CL297" s="224"/>
      <c r="CM297" s="224"/>
      <c r="CN297" s="224"/>
      <c r="CO297" s="224"/>
      <c r="CP297" s="224"/>
      <c r="CQ297" s="224"/>
      <c r="CR297" s="224"/>
      <c r="CS297" s="224"/>
      <c r="CT297" s="224"/>
      <c r="CU297" s="224"/>
      <c r="CV297" s="224"/>
      <c r="CW297" s="224"/>
      <c r="CX297" s="224"/>
      <c r="CY297" s="224"/>
      <c r="CZ297" s="224"/>
      <c r="DA297" s="224"/>
      <c r="DB297" s="224"/>
      <c r="DC297" s="224"/>
      <c r="DD297" s="224"/>
      <c r="DE297" s="224"/>
      <c r="DF297" s="224"/>
      <c r="DG297" s="224"/>
      <c r="DH297" s="224"/>
      <c r="DI297" s="224"/>
      <c r="DJ297" s="224"/>
      <c r="DK297" s="224"/>
      <c r="DL297" s="224"/>
      <c r="DM297" s="224"/>
      <c r="DN297" s="224"/>
      <c r="DO297" s="224"/>
      <c r="DP297" s="224"/>
      <c r="DQ297" s="224"/>
      <c r="DR297" s="224"/>
      <c r="DS297" s="224"/>
      <c r="DT297" s="224"/>
      <c r="DU297" s="224"/>
      <c r="DV297" s="224"/>
      <c r="DW297" s="224"/>
      <c r="DX297" s="224"/>
      <c r="DY297" s="224"/>
      <c r="DZ297" s="224"/>
      <c r="EA297" s="224"/>
      <c r="EB297" s="224"/>
      <c r="EC297" s="224"/>
      <c r="ED297" s="224"/>
      <c r="EE297" s="224"/>
      <c r="EF297" s="224"/>
      <c r="EG297" s="224"/>
      <c r="EH297" s="224"/>
    </row>
    <row r="298" spans="1:139" s="23" customFormat="1" ht="15.75">
      <c r="A298" s="313" t="s">
        <v>171</v>
      </c>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4"/>
      <c r="AO298" s="314"/>
      <c r="AP298" s="314"/>
      <c r="AQ298" s="314"/>
      <c r="AR298" s="314"/>
      <c r="AS298" s="314"/>
      <c r="AT298" s="315"/>
      <c r="AU298" s="228" t="s">
        <v>348</v>
      </c>
      <c r="AV298" s="228"/>
      <c r="AW298" s="228"/>
      <c r="AX298" s="228"/>
      <c r="AY298" s="228"/>
      <c r="AZ298" s="228"/>
      <c r="BA298" s="228"/>
      <c r="BB298" s="228"/>
      <c r="BC298" s="317" t="s">
        <v>20</v>
      </c>
      <c r="BD298" s="317"/>
      <c r="BE298" s="317"/>
      <c r="BF298" s="317"/>
      <c r="BG298" s="317"/>
      <c r="BH298" s="317"/>
      <c r="BI298" s="317"/>
      <c r="BJ298" s="317"/>
      <c r="BK298" s="317"/>
      <c r="BL298" s="317"/>
      <c r="BM298" s="317"/>
      <c r="BN298" s="317"/>
      <c r="BO298" s="317"/>
      <c r="BP298" s="317"/>
      <c r="BQ298" s="317" t="s">
        <v>20</v>
      </c>
      <c r="BR298" s="317"/>
      <c r="BS298" s="317"/>
      <c r="BT298" s="317"/>
      <c r="BU298" s="317"/>
      <c r="BV298" s="317"/>
      <c r="BW298" s="317"/>
      <c r="BX298" s="317"/>
      <c r="BY298" s="317"/>
      <c r="BZ298" s="317"/>
      <c r="CA298" s="317"/>
      <c r="CB298" s="317"/>
      <c r="CC298" s="317"/>
      <c r="CD298" s="317"/>
      <c r="CE298" s="317" t="s">
        <v>20</v>
      </c>
      <c r="CF298" s="317"/>
      <c r="CG298" s="317"/>
      <c r="CH298" s="317"/>
      <c r="CI298" s="317"/>
      <c r="CJ298" s="317"/>
      <c r="CK298" s="317"/>
      <c r="CL298" s="317"/>
      <c r="CM298" s="317"/>
      <c r="CN298" s="317"/>
      <c r="CO298" s="317"/>
      <c r="CP298" s="317"/>
      <c r="CQ298" s="317"/>
      <c r="CR298" s="317"/>
      <c r="CS298" s="317">
        <f>SUM(CS288:CS297)</f>
        <v>204276.37</v>
      </c>
      <c r="CT298" s="317"/>
      <c r="CU298" s="317"/>
      <c r="CV298" s="317"/>
      <c r="CW298" s="317"/>
      <c r="CX298" s="317"/>
      <c r="CY298" s="317"/>
      <c r="CZ298" s="317"/>
      <c r="DA298" s="317"/>
      <c r="DB298" s="317"/>
      <c r="DC298" s="317"/>
      <c r="DD298" s="317"/>
      <c r="DE298" s="317"/>
      <c r="DF298" s="317"/>
      <c r="DG298" s="317">
        <f>SUM(DG288:DG297)</f>
        <v>170380</v>
      </c>
      <c r="DH298" s="317"/>
      <c r="DI298" s="317"/>
      <c r="DJ298" s="317"/>
      <c r="DK298" s="317"/>
      <c r="DL298" s="317"/>
      <c r="DM298" s="317"/>
      <c r="DN298" s="317"/>
      <c r="DO298" s="317"/>
      <c r="DP298" s="317"/>
      <c r="DQ298" s="317"/>
      <c r="DR298" s="317"/>
      <c r="DS298" s="317"/>
      <c r="DT298" s="317"/>
      <c r="DU298" s="317">
        <f>SUM(DU288:DU297)</f>
        <v>170380</v>
      </c>
      <c r="DV298" s="317"/>
      <c r="DW298" s="317"/>
      <c r="DX298" s="317"/>
      <c r="DY298" s="317"/>
      <c r="DZ298" s="317"/>
      <c r="EA298" s="317"/>
      <c r="EB298" s="317"/>
      <c r="EC298" s="317"/>
      <c r="ED298" s="317"/>
      <c r="EE298" s="317"/>
      <c r="EF298" s="317"/>
      <c r="EG298" s="317"/>
      <c r="EH298" s="317"/>
      <c r="EI298" s="102">
        <f>CS298-CD194+CY280</f>
        <v>0</v>
      </c>
    </row>
    <row r="299" spans="1:138" s="23" customFormat="1" ht="15.7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s="23" customFormat="1" ht="34.5" customHeight="1">
      <c r="A300" s="203" t="s">
        <v>302</v>
      </c>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03"/>
      <c r="AU300" s="203"/>
      <c r="AV300" s="203"/>
      <c r="AW300" s="203"/>
      <c r="AX300" s="203"/>
      <c r="AY300" s="203"/>
      <c r="AZ300" s="203"/>
      <c r="BA300" s="203"/>
      <c r="BB300" s="203"/>
      <c r="BC300" s="203"/>
      <c r="BD300" s="203"/>
      <c r="BE300" s="203"/>
      <c r="BF300" s="203"/>
      <c r="BG300" s="203"/>
      <c r="BH300" s="203"/>
      <c r="BI300" s="203"/>
      <c r="BJ300" s="203"/>
      <c r="BK300" s="203"/>
      <c r="BL300" s="203"/>
      <c r="BM300" s="203"/>
      <c r="BN300" s="203"/>
      <c r="BO300" s="203"/>
      <c r="BP300" s="203"/>
      <c r="BQ300" s="203"/>
      <c r="BR300" s="203"/>
      <c r="BS300" s="203"/>
      <c r="BT300" s="203"/>
      <c r="BU300" s="203"/>
      <c r="BV300" s="203"/>
      <c r="BW300" s="203"/>
      <c r="BX300" s="203"/>
      <c r="BY300" s="203"/>
      <c r="BZ300" s="203"/>
      <c r="CA300" s="203"/>
      <c r="CB300" s="203"/>
      <c r="CC300" s="203"/>
      <c r="CD300" s="203"/>
      <c r="CE300" s="203"/>
      <c r="CF300" s="203"/>
      <c r="CG300" s="203"/>
      <c r="CH300" s="203"/>
      <c r="CI300" s="203"/>
      <c r="CJ300" s="203"/>
      <c r="CK300" s="203"/>
      <c r="CL300" s="203"/>
      <c r="CM300" s="203"/>
      <c r="CN300" s="203"/>
      <c r="CO300" s="203"/>
      <c r="CP300" s="203"/>
      <c r="CQ300" s="203"/>
      <c r="CR300" s="203"/>
      <c r="CS300" s="203"/>
      <c r="CT300" s="203"/>
      <c r="CU300" s="203"/>
      <c r="CV300" s="203"/>
      <c r="CW300" s="203"/>
      <c r="CX300" s="203"/>
      <c r="CY300" s="203"/>
      <c r="CZ300" s="203"/>
      <c r="DA300" s="203"/>
      <c r="DB300" s="203"/>
      <c r="DC300" s="203"/>
      <c r="DD300" s="203"/>
      <c r="DE300" s="203"/>
      <c r="DF300" s="203"/>
      <c r="DG300" s="203"/>
      <c r="DH300" s="203"/>
      <c r="DI300" s="203"/>
      <c r="DJ300" s="203"/>
      <c r="DK300" s="203"/>
      <c r="DL300" s="203"/>
      <c r="DM300" s="203"/>
      <c r="DN300" s="203"/>
      <c r="DO300" s="203"/>
      <c r="DP300" s="203"/>
      <c r="DQ300" s="203"/>
      <c r="DR300" s="203"/>
      <c r="DS300" s="203"/>
      <c r="DT300" s="203"/>
      <c r="DU300" s="203"/>
      <c r="DV300" s="203"/>
      <c r="DW300" s="203"/>
      <c r="DX300" s="203"/>
      <c r="DY300" s="203"/>
      <c r="DZ300" s="203"/>
      <c r="EA300" s="203"/>
      <c r="EB300" s="203"/>
      <c r="EC300" s="203"/>
      <c r="ED300" s="203"/>
      <c r="EE300" s="203"/>
      <c r="EF300" s="203"/>
      <c r="EG300" s="203"/>
      <c r="EH300" s="203"/>
    </row>
    <row r="301" spans="1:138" s="23" customFormat="1" ht="15.75">
      <c r="A301" s="341"/>
      <c r="B301" s="341"/>
      <c r="C301" s="341"/>
      <c r="D301" s="341"/>
      <c r="E301" s="341"/>
      <c r="F301" s="341"/>
      <c r="G301" s="341"/>
      <c r="H301" s="341"/>
      <c r="I301" s="341"/>
      <c r="J301" s="341"/>
      <c r="K301" s="341"/>
      <c r="L301" s="341"/>
      <c r="M301" s="341"/>
      <c r="N301" s="341"/>
      <c r="O301" s="341"/>
      <c r="P301" s="341"/>
      <c r="Q301" s="341"/>
      <c r="R301" s="341"/>
      <c r="S301" s="341"/>
      <c r="T301" s="341"/>
      <c r="U301" s="341"/>
      <c r="V301" s="341"/>
      <c r="W301" s="341"/>
      <c r="X301" s="341"/>
      <c r="Y301" s="341"/>
      <c r="Z301" s="341"/>
      <c r="AA301" s="341"/>
      <c r="AB301" s="341"/>
      <c r="AC301" s="341"/>
      <c r="AD301" s="341"/>
      <c r="AE301" s="341"/>
      <c r="AF301" s="341"/>
      <c r="AG301" s="341"/>
      <c r="AH301" s="341"/>
      <c r="AI301" s="341"/>
      <c r="AJ301" s="341"/>
      <c r="AK301" s="341"/>
      <c r="AL301" s="341"/>
      <c r="AM301" s="341"/>
      <c r="AN301" s="341"/>
      <c r="AO301" s="341"/>
      <c r="AP301" s="341"/>
      <c r="AQ301" s="341"/>
      <c r="AR301" s="341"/>
      <c r="AS301" s="341"/>
      <c r="AT301" s="341"/>
      <c r="AU301" s="341"/>
      <c r="AV301" s="341"/>
      <c r="AW301" s="341"/>
      <c r="AX301" s="341"/>
      <c r="AY301" s="341"/>
      <c r="AZ301" s="341"/>
      <c r="BA301" s="341"/>
      <c r="BB301" s="341"/>
      <c r="BC301" s="341"/>
      <c r="BD301" s="341"/>
      <c r="BE301" s="341"/>
      <c r="BF301" s="341"/>
      <c r="BG301" s="341"/>
      <c r="BH301" s="341"/>
      <c r="BI301" s="341"/>
      <c r="BJ301" s="341"/>
      <c r="BK301" s="341"/>
      <c r="BL301" s="341"/>
      <c r="BM301" s="341"/>
      <c r="BN301" s="341"/>
      <c r="BO301" s="341"/>
      <c r="BP301" s="341"/>
      <c r="BQ301" s="341"/>
      <c r="BR301" s="341"/>
      <c r="BS301" s="341"/>
      <c r="BT301" s="341"/>
      <c r="BU301" s="341"/>
      <c r="BV301" s="341"/>
      <c r="BW301" s="341"/>
      <c r="BX301" s="341"/>
      <c r="BY301" s="341"/>
      <c r="BZ301" s="341"/>
      <c r="CA301" s="341"/>
      <c r="CB301" s="341"/>
      <c r="CC301" s="341"/>
      <c r="CD301" s="341"/>
      <c r="CE301" s="341"/>
      <c r="CF301" s="341"/>
      <c r="CG301" s="341"/>
      <c r="CH301" s="341"/>
      <c r="CI301" s="341"/>
      <c r="CJ301" s="341"/>
      <c r="CK301" s="341"/>
      <c r="CL301" s="341"/>
      <c r="CM301" s="341"/>
      <c r="CN301" s="341"/>
      <c r="CO301" s="341"/>
      <c r="CP301" s="341"/>
      <c r="CQ301" s="341"/>
      <c r="CR301" s="341"/>
      <c r="CS301" s="341"/>
      <c r="CT301" s="341"/>
      <c r="CU301" s="341"/>
      <c r="CV301" s="341"/>
      <c r="CW301" s="341"/>
      <c r="CX301" s="341"/>
      <c r="CY301" s="341"/>
      <c r="CZ301" s="341"/>
      <c r="DA301" s="341"/>
      <c r="DB301" s="341"/>
      <c r="DC301" s="341"/>
      <c r="DD301" s="341"/>
      <c r="DE301" s="341"/>
      <c r="DF301" s="341"/>
      <c r="DG301" s="341"/>
      <c r="DH301" s="341"/>
      <c r="DI301" s="341"/>
      <c r="DJ301" s="341"/>
      <c r="DK301" s="341"/>
      <c r="DL301" s="341"/>
      <c r="DM301" s="341"/>
      <c r="DN301" s="341"/>
      <c r="DO301" s="341"/>
      <c r="DP301" s="341"/>
      <c r="DQ301" s="341"/>
      <c r="DR301" s="341"/>
      <c r="DS301" s="341"/>
      <c r="DT301" s="341"/>
      <c r="DU301" s="341"/>
      <c r="DV301" s="341"/>
      <c r="DW301" s="341"/>
      <c r="DX301" s="341"/>
      <c r="DY301" s="341"/>
      <c r="DZ301" s="341"/>
      <c r="EA301" s="341"/>
      <c r="EB301" s="341"/>
      <c r="EC301" s="341"/>
      <c r="ED301" s="341"/>
      <c r="EE301" s="341"/>
      <c r="EF301" s="341"/>
      <c r="EG301" s="341"/>
      <c r="EH301" s="341"/>
    </row>
    <row r="302" spans="1:138" s="23" customFormat="1" ht="21.75" customHeight="1">
      <c r="A302" s="188" t="s">
        <v>250</v>
      </c>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232" t="s">
        <v>11</v>
      </c>
      <c r="AD302" s="232"/>
      <c r="AE302" s="232"/>
      <c r="AF302" s="232"/>
      <c r="AG302" s="232"/>
      <c r="AH302" s="232"/>
      <c r="AI302" s="232"/>
      <c r="AJ302" s="232"/>
      <c r="AK302" s="200" t="s">
        <v>303</v>
      </c>
      <c r="AL302" s="200"/>
      <c r="AM302" s="200"/>
      <c r="AN302" s="200"/>
      <c r="AO302" s="200"/>
      <c r="AP302" s="200"/>
      <c r="AQ302" s="200"/>
      <c r="AR302" s="200"/>
      <c r="AS302" s="200"/>
      <c r="AT302" s="200"/>
      <c r="AU302" s="200"/>
      <c r="AV302" s="200"/>
      <c r="AW302" s="200"/>
      <c r="AX302" s="200"/>
      <c r="AY302" s="200"/>
      <c r="AZ302" s="200"/>
      <c r="BA302" s="200"/>
      <c r="BB302" s="200"/>
      <c r="BC302" s="200"/>
      <c r="BD302" s="200"/>
      <c r="BE302" s="200"/>
      <c r="BF302" s="200"/>
      <c r="BG302" s="200"/>
      <c r="BH302" s="200"/>
      <c r="BI302" s="200"/>
      <c r="BJ302" s="200"/>
      <c r="BK302" s="200"/>
      <c r="BL302" s="200"/>
      <c r="BM302" s="200"/>
      <c r="BN302" s="200"/>
      <c r="BO302" s="200" t="s">
        <v>304</v>
      </c>
      <c r="BP302" s="200"/>
      <c r="BQ302" s="200"/>
      <c r="BR302" s="200"/>
      <c r="BS302" s="200"/>
      <c r="BT302" s="200"/>
      <c r="BU302" s="200"/>
      <c r="BV302" s="200"/>
      <c r="BW302" s="200"/>
      <c r="BX302" s="200"/>
      <c r="BY302" s="200"/>
      <c r="BZ302" s="200"/>
      <c r="CA302" s="200"/>
      <c r="CB302" s="200"/>
      <c r="CC302" s="200"/>
      <c r="CD302" s="200"/>
      <c r="CE302" s="200"/>
      <c r="CF302" s="200"/>
      <c r="CG302" s="200"/>
      <c r="CH302" s="200"/>
      <c r="CI302" s="200"/>
      <c r="CJ302" s="200"/>
      <c r="CK302" s="200"/>
      <c r="CL302" s="200"/>
      <c r="CM302" s="200"/>
      <c r="CN302" s="200"/>
      <c r="CO302" s="200"/>
      <c r="CP302" s="200"/>
      <c r="CQ302" s="200"/>
      <c r="CR302" s="200"/>
      <c r="CS302" s="200"/>
      <c r="CT302" s="200"/>
      <c r="CU302" s="200"/>
      <c r="CV302" s="200"/>
      <c r="CW302" s="200"/>
      <c r="CX302" s="200"/>
      <c r="CY302" s="200" t="s">
        <v>149</v>
      </c>
      <c r="CZ302" s="200"/>
      <c r="DA302" s="200"/>
      <c r="DB302" s="200"/>
      <c r="DC302" s="200"/>
      <c r="DD302" s="200"/>
      <c r="DE302" s="200"/>
      <c r="DF302" s="200"/>
      <c r="DG302" s="200"/>
      <c r="DH302" s="200"/>
      <c r="DI302" s="200"/>
      <c r="DJ302" s="200"/>
      <c r="DK302" s="200"/>
      <c r="DL302" s="200"/>
      <c r="DM302" s="200"/>
      <c r="DN302" s="200"/>
      <c r="DO302" s="200"/>
      <c r="DP302" s="200"/>
      <c r="DQ302" s="200"/>
      <c r="DR302" s="200"/>
      <c r="DS302" s="200"/>
      <c r="DT302" s="200"/>
      <c r="DU302" s="200"/>
      <c r="DV302" s="200"/>
      <c r="DW302" s="200"/>
      <c r="DX302" s="200"/>
      <c r="DY302" s="200"/>
      <c r="DZ302" s="200"/>
      <c r="EA302" s="200"/>
      <c r="EB302" s="200"/>
      <c r="EC302" s="200"/>
      <c r="ED302" s="200"/>
      <c r="EE302" s="200"/>
      <c r="EF302" s="200"/>
      <c r="EG302" s="200"/>
      <c r="EH302" s="200"/>
    </row>
    <row r="303" spans="1:138" s="23" customFormat="1" ht="15.75">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232"/>
      <c r="AD303" s="232"/>
      <c r="AE303" s="232"/>
      <c r="AF303" s="232"/>
      <c r="AG303" s="232"/>
      <c r="AH303" s="232"/>
      <c r="AI303" s="232"/>
      <c r="AJ303" s="232"/>
      <c r="AK303" s="200" t="str">
        <f>BC285</f>
        <v>на 2021 г.</v>
      </c>
      <c r="AL303" s="200"/>
      <c r="AM303" s="200"/>
      <c r="AN303" s="200"/>
      <c r="AO303" s="200"/>
      <c r="AP303" s="200"/>
      <c r="AQ303" s="200"/>
      <c r="AR303" s="200"/>
      <c r="AS303" s="200"/>
      <c r="AT303" s="200"/>
      <c r="AU303" s="200" t="str">
        <f>BQ285</f>
        <v>на 2022 г.</v>
      </c>
      <c r="AV303" s="200"/>
      <c r="AW303" s="200"/>
      <c r="AX303" s="200"/>
      <c r="AY303" s="200"/>
      <c r="AZ303" s="200"/>
      <c r="BA303" s="200"/>
      <c r="BB303" s="200"/>
      <c r="BC303" s="200"/>
      <c r="BD303" s="200"/>
      <c r="BE303" s="200" t="str">
        <f>CE285</f>
        <v>на 2023 г.</v>
      </c>
      <c r="BF303" s="200"/>
      <c r="BG303" s="200"/>
      <c r="BH303" s="200"/>
      <c r="BI303" s="200"/>
      <c r="BJ303" s="200"/>
      <c r="BK303" s="200"/>
      <c r="BL303" s="200"/>
      <c r="BM303" s="200"/>
      <c r="BN303" s="200"/>
      <c r="BO303" s="200" t="str">
        <f>AK303</f>
        <v>на 2021 г.</v>
      </c>
      <c r="BP303" s="200"/>
      <c r="BQ303" s="200"/>
      <c r="BR303" s="200"/>
      <c r="BS303" s="200"/>
      <c r="BT303" s="200"/>
      <c r="BU303" s="200"/>
      <c r="BV303" s="200"/>
      <c r="BW303" s="200"/>
      <c r="BX303" s="200"/>
      <c r="BY303" s="200"/>
      <c r="BZ303" s="200"/>
      <c r="CA303" s="200" t="str">
        <f>AU303</f>
        <v>на 2022 г.</v>
      </c>
      <c r="CB303" s="200"/>
      <c r="CC303" s="200"/>
      <c r="CD303" s="200"/>
      <c r="CE303" s="200"/>
      <c r="CF303" s="200"/>
      <c r="CG303" s="200"/>
      <c r="CH303" s="200"/>
      <c r="CI303" s="200"/>
      <c r="CJ303" s="200"/>
      <c r="CK303" s="200"/>
      <c r="CL303" s="200"/>
      <c r="CM303" s="200" t="str">
        <f>BE303</f>
        <v>на 2023 г.</v>
      </c>
      <c r="CN303" s="200"/>
      <c r="CO303" s="200"/>
      <c r="CP303" s="200"/>
      <c r="CQ303" s="200"/>
      <c r="CR303" s="200"/>
      <c r="CS303" s="200"/>
      <c r="CT303" s="200"/>
      <c r="CU303" s="200"/>
      <c r="CV303" s="200"/>
      <c r="CW303" s="200"/>
      <c r="CX303" s="200"/>
      <c r="CY303" s="200" t="str">
        <f>BO303</f>
        <v>на 2021 г.</v>
      </c>
      <c r="CZ303" s="200"/>
      <c r="DA303" s="200"/>
      <c r="DB303" s="200"/>
      <c r="DC303" s="200"/>
      <c r="DD303" s="200"/>
      <c r="DE303" s="200"/>
      <c r="DF303" s="200"/>
      <c r="DG303" s="200"/>
      <c r="DH303" s="200"/>
      <c r="DI303" s="200"/>
      <c r="DJ303" s="200"/>
      <c r="DK303" s="200" t="str">
        <f>CA303</f>
        <v>на 2022 г.</v>
      </c>
      <c r="DL303" s="200"/>
      <c r="DM303" s="200"/>
      <c r="DN303" s="200"/>
      <c r="DO303" s="200"/>
      <c r="DP303" s="200"/>
      <c r="DQ303" s="200"/>
      <c r="DR303" s="200"/>
      <c r="DS303" s="200"/>
      <c r="DT303" s="200"/>
      <c r="DU303" s="200"/>
      <c r="DV303" s="200"/>
      <c r="DW303" s="200" t="str">
        <f>CM303</f>
        <v>на 2023 г.</v>
      </c>
      <c r="DX303" s="200"/>
      <c r="DY303" s="200"/>
      <c r="DZ303" s="200"/>
      <c r="EA303" s="200"/>
      <c r="EB303" s="200"/>
      <c r="EC303" s="200"/>
      <c r="ED303" s="200"/>
      <c r="EE303" s="200"/>
      <c r="EF303" s="200"/>
      <c r="EG303" s="200"/>
      <c r="EH303" s="200"/>
    </row>
    <row r="304" spans="1:138" s="23" customFormat="1" ht="56.2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232"/>
      <c r="AD304" s="232"/>
      <c r="AE304" s="232"/>
      <c r="AF304" s="232"/>
      <c r="AG304" s="232"/>
      <c r="AH304" s="232"/>
      <c r="AI304" s="232"/>
      <c r="AJ304" s="232"/>
      <c r="AK304" s="214" t="s">
        <v>114</v>
      </c>
      <c r="AL304" s="214"/>
      <c r="AM304" s="214"/>
      <c r="AN304" s="214"/>
      <c r="AO304" s="214"/>
      <c r="AP304" s="214"/>
      <c r="AQ304" s="214"/>
      <c r="AR304" s="214"/>
      <c r="AS304" s="214"/>
      <c r="AT304" s="214"/>
      <c r="AU304" s="214" t="s">
        <v>115</v>
      </c>
      <c r="AV304" s="214"/>
      <c r="AW304" s="214"/>
      <c r="AX304" s="214"/>
      <c r="AY304" s="214"/>
      <c r="AZ304" s="214"/>
      <c r="BA304" s="214"/>
      <c r="BB304" s="214"/>
      <c r="BC304" s="214"/>
      <c r="BD304" s="214"/>
      <c r="BE304" s="214" t="s">
        <v>116</v>
      </c>
      <c r="BF304" s="214"/>
      <c r="BG304" s="214"/>
      <c r="BH304" s="214"/>
      <c r="BI304" s="214"/>
      <c r="BJ304" s="214"/>
      <c r="BK304" s="214"/>
      <c r="BL304" s="214"/>
      <c r="BM304" s="214"/>
      <c r="BN304" s="214"/>
      <c r="BO304" s="214" t="s">
        <v>114</v>
      </c>
      <c r="BP304" s="214"/>
      <c r="BQ304" s="214"/>
      <c r="BR304" s="214"/>
      <c r="BS304" s="214"/>
      <c r="BT304" s="214"/>
      <c r="BU304" s="214"/>
      <c r="BV304" s="214"/>
      <c r="BW304" s="214"/>
      <c r="BX304" s="214"/>
      <c r="BY304" s="214"/>
      <c r="BZ304" s="214"/>
      <c r="CA304" s="214" t="s">
        <v>115</v>
      </c>
      <c r="CB304" s="214"/>
      <c r="CC304" s="214"/>
      <c r="CD304" s="214"/>
      <c r="CE304" s="214"/>
      <c r="CF304" s="214"/>
      <c r="CG304" s="214"/>
      <c r="CH304" s="214"/>
      <c r="CI304" s="214"/>
      <c r="CJ304" s="214"/>
      <c r="CK304" s="214"/>
      <c r="CL304" s="214"/>
      <c r="CM304" s="214" t="s">
        <v>116</v>
      </c>
      <c r="CN304" s="214"/>
      <c r="CO304" s="214"/>
      <c r="CP304" s="214"/>
      <c r="CQ304" s="214"/>
      <c r="CR304" s="214"/>
      <c r="CS304" s="214"/>
      <c r="CT304" s="214"/>
      <c r="CU304" s="214"/>
      <c r="CV304" s="214"/>
      <c r="CW304" s="214"/>
      <c r="CX304" s="214"/>
      <c r="CY304" s="214" t="s">
        <v>114</v>
      </c>
      <c r="CZ304" s="214"/>
      <c r="DA304" s="214"/>
      <c r="DB304" s="214"/>
      <c r="DC304" s="214"/>
      <c r="DD304" s="214"/>
      <c r="DE304" s="214"/>
      <c r="DF304" s="214"/>
      <c r="DG304" s="214"/>
      <c r="DH304" s="214"/>
      <c r="DI304" s="214"/>
      <c r="DJ304" s="214"/>
      <c r="DK304" s="214" t="s">
        <v>115</v>
      </c>
      <c r="DL304" s="214"/>
      <c r="DM304" s="214"/>
      <c r="DN304" s="214"/>
      <c r="DO304" s="214"/>
      <c r="DP304" s="214"/>
      <c r="DQ304" s="214"/>
      <c r="DR304" s="214"/>
      <c r="DS304" s="214"/>
      <c r="DT304" s="214"/>
      <c r="DU304" s="214"/>
      <c r="DV304" s="214"/>
      <c r="DW304" s="214" t="s">
        <v>116</v>
      </c>
      <c r="DX304" s="214"/>
      <c r="DY304" s="214"/>
      <c r="DZ304" s="214"/>
      <c r="EA304" s="214"/>
      <c r="EB304" s="214"/>
      <c r="EC304" s="214"/>
      <c r="ED304" s="214"/>
      <c r="EE304" s="214"/>
      <c r="EF304" s="214"/>
      <c r="EG304" s="214"/>
      <c r="EH304" s="214"/>
    </row>
    <row r="305" spans="1:138" s="23" customFormat="1" ht="15.75">
      <c r="A305" s="225">
        <v>1</v>
      </c>
      <c r="B305" s="225"/>
      <c r="C305" s="225"/>
      <c r="D305" s="225"/>
      <c r="E305" s="225"/>
      <c r="F305" s="225"/>
      <c r="G305" s="225"/>
      <c r="H305" s="225"/>
      <c r="I305" s="225"/>
      <c r="J305" s="225"/>
      <c r="K305" s="225"/>
      <c r="L305" s="225"/>
      <c r="M305" s="225"/>
      <c r="N305" s="225"/>
      <c r="O305" s="225"/>
      <c r="P305" s="225"/>
      <c r="Q305" s="225"/>
      <c r="R305" s="225"/>
      <c r="S305" s="225"/>
      <c r="T305" s="225"/>
      <c r="U305" s="225"/>
      <c r="V305" s="225"/>
      <c r="W305" s="225"/>
      <c r="X305" s="225"/>
      <c r="Y305" s="225"/>
      <c r="Z305" s="225"/>
      <c r="AA305" s="225"/>
      <c r="AB305" s="225"/>
      <c r="AC305" s="316">
        <v>2</v>
      </c>
      <c r="AD305" s="316"/>
      <c r="AE305" s="316"/>
      <c r="AF305" s="316"/>
      <c r="AG305" s="316"/>
      <c r="AH305" s="316"/>
      <c r="AI305" s="316"/>
      <c r="AJ305" s="316"/>
      <c r="AK305" s="316">
        <v>3</v>
      </c>
      <c r="AL305" s="316"/>
      <c r="AM305" s="316"/>
      <c r="AN305" s="316"/>
      <c r="AO305" s="316"/>
      <c r="AP305" s="316"/>
      <c r="AQ305" s="316"/>
      <c r="AR305" s="316"/>
      <c r="AS305" s="316"/>
      <c r="AT305" s="316"/>
      <c r="AU305" s="316">
        <v>4</v>
      </c>
      <c r="AV305" s="316"/>
      <c r="AW305" s="316"/>
      <c r="AX305" s="316"/>
      <c r="AY305" s="316"/>
      <c r="AZ305" s="316"/>
      <c r="BA305" s="316"/>
      <c r="BB305" s="316"/>
      <c r="BC305" s="316"/>
      <c r="BD305" s="316"/>
      <c r="BE305" s="316">
        <v>5</v>
      </c>
      <c r="BF305" s="316"/>
      <c r="BG305" s="316"/>
      <c r="BH305" s="316"/>
      <c r="BI305" s="316"/>
      <c r="BJ305" s="316"/>
      <c r="BK305" s="316"/>
      <c r="BL305" s="316"/>
      <c r="BM305" s="316"/>
      <c r="BN305" s="316"/>
      <c r="BO305" s="316">
        <v>6</v>
      </c>
      <c r="BP305" s="316"/>
      <c r="BQ305" s="316"/>
      <c r="BR305" s="316"/>
      <c r="BS305" s="316"/>
      <c r="BT305" s="316"/>
      <c r="BU305" s="316"/>
      <c r="BV305" s="316"/>
      <c r="BW305" s="316"/>
      <c r="BX305" s="316"/>
      <c r="BY305" s="316"/>
      <c r="BZ305" s="316"/>
      <c r="CA305" s="316">
        <v>7</v>
      </c>
      <c r="CB305" s="316"/>
      <c r="CC305" s="316"/>
      <c r="CD305" s="316"/>
      <c r="CE305" s="316"/>
      <c r="CF305" s="316"/>
      <c r="CG305" s="316"/>
      <c r="CH305" s="316"/>
      <c r="CI305" s="316"/>
      <c r="CJ305" s="316"/>
      <c r="CK305" s="316"/>
      <c r="CL305" s="316"/>
      <c r="CM305" s="316">
        <v>8</v>
      </c>
      <c r="CN305" s="316"/>
      <c r="CO305" s="316"/>
      <c r="CP305" s="316"/>
      <c r="CQ305" s="316"/>
      <c r="CR305" s="316"/>
      <c r="CS305" s="316"/>
      <c r="CT305" s="316"/>
      <c r="CU305" s="316"/>
      <c r="CV305" s="316"/>
      <c r="CW305" s="316"/>
      <c r="CX305" s="316"/>
      <c r="CY305" s="316">
        <v>9</v>
      </c>
      <c r="CZ305" s="316"/>
      <c r="DA305" s="316"/>
      <c r="DB305" s="316"/>
      <c r="DC305" s="316"/>
      <c r="DD305" s="316"/>
      <c r="DE305" s="316"/>
      <c r="DF305" s="316"/>
      <c r="DG305" s="316"/>
      <c r="DH305" s="316"/>
      <c r="DI305" s="316"/>
      <c r="DJ305" s="316"/>
      <c r="DK305" s="316">
        <v>10</v>
      </c>
      <c r="DL305" s="316"/>
      <c r="DM305" s="316"/>
      <c r="DN305" s="316"/>
      <c r="DO305" s="316"/>
      <c r="DP305" s="316"/>
      <c r="DQ305" s="316"/>
      <c r="DR305" s="316"/>
      <c r="DS305" s="316"/>
      <c r="DT305" s="316"/>
      <c r="DU305" s="316"/>
      <c r="DV305" s="316"/>
      <c r="DW305" s="316">
        <v>11</v>
      </c>
      <c r="DX305" s="316"/>
      <c r="DY305" s="316"/>
      <c r="DZ305" s="316"/>
      <c r="EA305" s="316"/>
      <c r="EB305" s="316"/>
      <c r="EC305" s="316"/>
      <c r="ED305" s="316"/>
      <c r="EE305" s="316"/>
      <c r="EF305" s="316"/>
      <c r="EG305" s="316"/>
      <c r="EH305" s="316"/>
    </row>
    <row r="306" spans="1:138" s="23" customFormat="1" ht="18.75" customHeight="1">
      <c r="A306" s="226" t="s">
        <v>451</v>
      </c>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8" t="s">
        <v>344</v>
      </c>
      <c r="AD306" s="228"/>
      <c r="AE306" s="228"/>
      <c r="AF306" s="228"/>
      <c r="AG306" s="228"/>
      <c r="AH306" s="228"/>
      <c r="AI306" s="228"/>
      <c r="AJ306" s="228"/>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7500</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v>75000</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26" t="s">
        <v>516</v>
      </c>
      <c r="B307" s="226"/>
      <c r="C307" s="226"/>
      <c r="D307" s="226"/>
      <c r="E307" s="226"/>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8" t="s">
        <v>347</v>
      </c>
      <c r="AD307" s="228"/>
      <c r="AE307" s="228"/>
      <c r="AF307" s="228"/>
      <c r="AG307" s="228"/>
      <c r="AH307" s="228"/>
      <c r="AI307" s="228"/>
      <c r="AJ307" s="228"/>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26" t="s">
        <v>452</v>
      </c>
      <c r="B308" s="226"/>
      <c r="C308" s="226"/>
      <c r="D308" s="226"/>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8" t="s">
        <v>412</v>
      </c>
      <c r="AD308" s="228"/>
      <c r="AE308" s="228"/>
      <c r="AF308" s="228"/>
      <c r="AG308" s="228"/>
      <c r="AH308" s="228"/>
      <c r="AI308" s="228"/>
      <c r="AJ308" s="228"/>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26" t="s">
        <v>453</v>
      </c>
      <c r="B309" s="226"/>
      <c r="C309" s="226"/>
      <c r="D309" s="226"/>
      <c r="E309" s="226"/>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8" t="s">
        <v>423</v>
      </c>
      <c r="AD309" s="228"/>
      <c r="AE309" s="228"/>
      <c r="AF309" s="228"/>
      <c r="AG309" s="228"/>
      <c r="AH309" s="228"/>
      <c r="AI309" s="228"/>
      <c r="AJ309" s="228"/>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26" t="s">
        <v>454</v>
      </c>
      <c r="B310" s="226"/>
      <c r="C310" s="226"/>
      <c r="D310" s="226"/>
      <c r="E310" s="226"/>
      <c r="F310" s="226"/>
      <c r="G310" s="226"/>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8" t="s">
        <v>428</v>
      </c>
      <c r="AD310" s="228"/>
      <c r="AE310" s="228"/>
      <c r="AF310" s="228"/>
      <c r="AG310" s="228"/>
      <c r="AH310" s="228"/>
      <c r="AI310" s="228"/>
      <c r="AJ310" s="228"/>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26" t="s">
        <v>496</v>
      </c>
      <c r="B311" s="226"/>
      <c r="C311" s="226"/>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8" t="s">
        <v>429</v>
      </c>
      <c r="AD311" s="228"/>
      <c r="AE311" s="228"/>
      <c r="AF311" s="228"/>
      <c r="AG311" s="228"/>
      <c r="AH311" s="228"/>
      <c r="AI311" s="228"/>
      <c r="AJ311" s="228"/>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26" t="s">
        <v>455</v>
      </c>
      <c r="B312" s="226"/>
      <c r="C312" s="226"/>
      <c r="D312" s="226"/>
      <c r="E312" s="226"/>
      <c r="F312" s="226"/>
      <c r="G312" s="226"/>
      <c r="H312" s="226"/>
      <c r="I312" s="226"/>
      <c r="J312" s="226"/>
      <c r="K312" s="226"/>
      <c r="L312" s="226"/>
      <c r="M312" s="226"/>
      <c r="N312" s="226"/>
      <c r="O312" s="226"/>
      <c r="P312" s="226"/>
      <c r="Q312" s="226"/>
      <c r="R312" s="226"/>
      <c r="S312" s="226"/>
      <c r="T312" s="226"/>
      <c r="U312" s="226"/>
      <c r="V312" s="226"/>
      <c r="W312" s="226"/>
      <c r="X312" s="226"/>
      <c r="Y312" s="226"/>
      <c r="Z312" s="226"/>
      <c r="AA312" s="226"/>
      <c r="AB312" s="226"/>
      <c r="AC312" s="228" t="s">
        <v>430</v>
      </c>
      <c r="AD312" s="228"/>
      <c r="AE312" s="228"/>
      <c r="AF312" s="228"/>
      <c r="AG312" s="228"/>
      <c r="AH312" s="228"/>
      <c r="AI312" s="228"/>
      <c r="AJ312" s="228"/>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26" t="s">
        <v>456</v>
      </c>
      <c r="B313" s="226"/>
      <c r="C313" s="226"/>
      <c r="D313" s="226"/>
      <c r="E313" s="226"/>
      <c r="F313" s="226"/>
      <c r="G313" s="226"/>
      <c r="H313" s="226"/>
      <c r="I313" s="226"/>
      <c r="J313" s="226"/>
      <c r="K313" s="226"/>
      <c r="L313" s="226"/>
      <c r="M313" s="226"/>
      <c r="N313" s="226"/>
      <c r="O313" s="226"/>
      <c r="P313" s="226"/>
      <c r="Q313" s="226"/>
      <c r="R313" s="226"/>
      <c r="S313" s="226"/>
      <c r="T313" s="226"/>
      <c r="U313" s="226"/>
      <c r="V313" s="226"/>
      <c r="W313" s="226"/>
      <c r="X313" s="226"/>
      <c r="Y313" s="226"/>
      <c r="Z313" s="226"/>
      <c r="AA313" s="226"/>
      <c r="AB313" s="226"/>
      <c r="AC313" s="228" t="s">
        <v>431</v>
      </c>
      <c r="AD313" s="228"/>
      <c r="AE313" s="228"/>
      <c r="AF313" s="228"/>
      <c r="AG313" s="228"/>
      <c r="AH313" s="228"/>
      <c r="AI313" s="228"/>
      <c r="AJ313" s="228"/>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103.85395</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f>
        <v>41541.58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26" t="s">
        <v>457</v>
      </c>
      <c r="B314" s="226"/>
      <c r="C314" s="226"/>
      <c r="D314" s="226"/>
      <c r="E314" s="226"/>
      <c r="F314" s="226"/>
      <c r="G314" s="226"/>
      <c r="H314" s="226"/>
      <c r="I314" s="226"/>
      <c r="J314" s="226"/>
      <c r="K314" s="226"/>
      <c r="L314" s="226"/>
      <c r="M314" s="226"/>
      <c r="N314" s="226"/>
      <c r="O314" s="226"/>
      <c r="P314" s="226"/>
      <c r="Q314" s="226"/>
      <c r="R314" s="226"/>
      <c r="S314" s="226"/>
      <c r="T314" s="226"/>
      <c r="U314" s="226"/>
      <c r="V314" s="226"/>
      <c r="W314" s="226"/>
      <c r="X314" s="226"/>
      <c r="Y314" s="226"/>
      <c r="Z314" s="226"/>
      <c r="AA314" s="226"/>
      <c r="AB314" s="226"/>
      <c r="AC314" s="228" t="s">
        <v>432</v>
      </c>
      <c r="AD314" s="228"/>
      <c r="AE314" s="228"/>
      <c r="AF314" s="228"/>
      <c r="AG314" s="228"/>
      <c r="AH314" s="228"/>
      <c r="AI314" s="228"/>
      <c r="AJ314" s="228"/>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26" t="s">
        <v>458</v>
      </c>
      <c r="B315" s="226"/>
      <c r="C315" s="226"/>
      <c r="D315" s="226"/>
      <c r="E315" s="226"/>
      <c r="F315" s="226"/>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8" t="s">
        <v>433</v>
      </c>
      <c r="AD315" s="228"/>
      <c r="AE315" s="228"/>
      <c r="AF315" s="228"/>
      <c r="AG315" s="228"/>
      <c r="AH315" s="228"/>
      <c r="AI315" s="228"/>
      <c r="AJ315" s="228"/>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f>
        <v>1947321.93</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26" t="s">
        <v>459</v>
      </c>
      <c r="B316" s="226"/>
      <c r="C316" s="226"/>
      <c r="D316" s="226"/>
      <c r="E316" s="226"/>
      <c r="F316" s="226"/>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8" t="s">
        <v>443</v>
      </c>
      <c r="AD316" s="228"/>
      <c r="AE316" s="228"/>
      <c r="AF316" s="228"/>
      <c r="AG316" s="228"/>
      <c r="AH316" s="228"/>
      <c r="AI316" s="228"/>
      <c r="AJ316" s="228"/>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26" t="s">
        <v>460</v>
      </c>
      <c r="B317" s="226"/>
      <c r="C317" s="226"/>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8" t="s">
        <v>444</v>
      </c>
      <c r="AD317" s="228"/>
      <c r="AE317" s="228"/>
      <c r="AF317" s="228"/>
      <c r="AG317" s="228"/>
      <c r="AH317" s="228"/>
      <c r="AI317" s="228"/>
      <c r="AJ317" s="228"/>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26" t="s">
        <v>461</v>
      </c>
      <c r="B318" s="226"/>
      <c r="C318" s="226"/>
      <c r="D318" s="226"/>
      <c r="E318" s="226"/>
      <c r="F318" s="226"/>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8" t="s">
        <v>445</v>
      </c>
      <c r="AD318" s="228"/>
      <c r="AE318" s="228"/>
      <c r="AF318" s="228"/>
      <c r="AG318" s="228"/>
      <c r="AH318" s="228"/>
      <c r="AI318" s="228"/>
      <c r="AJ318" s="228"/>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26" t="s">
        <v>462</v>
      </c>
      <c r="B319" s="226"/>
      <c r="C319" s="226"/>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8" t="s">
        <v>446</v>
      </c>
      <c r="AD319" s="228"/>
      <c r="AE319" s="228"/>
      <c r="AF319" s="228"/>
      <c r="AG319" s="228"/>
      <c r="AH319" s="228"/>
      <c r="AI319" s="228"/>
      <c r="AJ319" s="228"/>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26" t="s">
        <v>463</v>
      </c>
      <c r="B320" s="226"/>
      <c r="C320" s="226"/>
      <c r="D320" s="226"/>
      <c r="E320" s="226"/>
      <c r="F320" s="226"/>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8" t="s">
        <v>447</v>
      </c>
      <c r="AD320" s="228"/>
      <c r="AE320" s="228"/>
      <c r="AF320" s="228"/>
      <c r="AG320" s="228"/>
      <c r="AH320" s="228"/>
      <c r="AI320" s="228"/>
      <c r="AJ320" s="228"/>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26" t="s">
        <v>464</v>
      </c>
      <c r="B321" s="226"/>
      <c r="C321" s="226"/>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8" t="s">
        <v>448</v>
      </c>
      <c r="AD321" s="228"/>
      <c r="AE321" s="228"/>
      <c r="AF321" s="228"/>
      <c r="AG321" s="228"/>
      <c r="AH321" s="228"/>
      <c r="AI321" s="228"/>
      <c r="AJ321" s="228"/>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07" t="s">
        <v>500</v>
      </c>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9"/>
      <c r="AC322" s="299"/>
      <c r="AD322" s="300"/>
      <c r="AE322" s="300"/>
      <c r="AF322" s="300"/>
      <c r="AG322" s="300"/>
      <c r="AH322" s="300"/>
      <c r="AI322" s="300"/>
      <c r="AJ322" s="301"/>
      <c r="AK322" s="304"/>
      <c r="AL322" s="305"/>
      <c r="AM322" s="305"/>
      <c r="AN322" s="305"/>
      <c r="AO322" s="305"/>
      <c r="AP322" s="305"/>
      <c r="AQ322" s="305"/>
      <c r="AR322" s="305"/>
      <c r="AS322" s="305"/>
      <c r="AT322" s="306"/>
      <c r="AU322" s="304"/>
      <c r="AV322" s="305"/>
      <c r="AW322" s="305"/>
      <c r="AX322" s="305"/>
      <c r="AY322" s="305"/>
      <c r="AZ322" s="305"/>
      <c r="BA322" s="305"/>
      <c r="BB322" s="305"/>
      <c r="BC322" s="305"/>
      <c r="BD322" s="306"/>
      <c r="BE322" s="304"/>
      <c r="BF322" s="305"/>
      <c r="BG322" s="305"/>
      <c r="BH322" s="305"/>
      <c r="BI322" s="305"/>
      <c r="BJ322" s="305"/>
      <c r="BK322" s="305"/>
      <c r="BL322" s="305"/>
      <c r="BM322" s="305"/>
      <c r="BN322" s="306"/>
      <c r="BO322" s="304"/>
      <c r="BP322" s="305"/>
      <c r="BQ322" s="305"/>
      <c r="BR322" s="305"/>
      <c r="BS322" s="305"/>
      <c r="BT322" s="305"/>
      <c r="BU322" s="305"/>
      <c r="BV322" s="305"/>
      <c r="BW322" s="305"/>
      <c r="BX322" s="305"/>
      <c r="BY322" s="305"/>
      <c r="BZ322" s="306"/>
      <c r="CA322" s="304"/>
      <c r="CB322" s="305"/>
      <c r="CC322" s="305"/>
      <c r="CD322" s="305"/>
      <c r="CE322" s="305"/>
      <c r="CF322" s="305"/>
      <c r="CG322" s="305"/>
      <c r="CH322" s="305"/>
      <c r="CI322" s="305"/>
      <c r="CJ322" s="305"/>
      <c r="CK322" s="305"/>
      <c r="CL322" s="306"/>
      <c r="CM322" s="304"/>
      <c r="CN322" s="305"/>
      <c r="CO322" s="305"/>
      <c r="CP322" s="305"/>
      <c r="CQ322" s="305"/>
      <c r="CR322" s="305"/>
      <c r="CS322" s="305"/>
      <c r="CT322" s="305"/>
      <c r="CU322" s="305"/>
      <c r="CV322" s="305"/>
      <c r="CW322" s="305"/>
      <c r="CX322" s="306"/>
      <c r="CY322" s="304"/>
      <c r="CZ322" s="305"/>
      <c r="DA322" s="305"/>
      <c r="DB322" s="305"/>
      <c r="DC322" s="305"/>
      <c r="DD322" s="305"/>
      <c r="DE322" s="305"/>
      <c r="DF322" s="305"/>
      <c r="DG322" s="305"/>
      <c r="DH322" s="305"/>
      <c r="DI322" s="305"/>
      <c r="DJ322" s="306"/>
      <c r="DK322" s="304"/>
      <c r="DL322" s="305"/>
      <c r="DM322" s="305"/>
      <c r="DN322" s="305"/>
      <c r="DO322" s="305"/>
      <c r="DP322" s="305"/>
      <c r="DQ322" s="305"/>
      <c r="DR322" s="305"/>
      <c r="DS322" s="305"/>
      <c r="DT322" s="305"/>
      <c r="DU322" s="305"/>
      <c r="DV322" s="306"/>
      <c r="DW322" s="304"/>
      <c r="DX322" s="305"/>
      <c r="DY322" s="305"/>
      <c r="DZ322" s="305"/>
      <c r="EA322" s="305"/>
      <c r="EB322" s="305"/>
      <c r="EC322" s="305"/>
      <c r="ED322" s="305"/>
      <c r="EE322" s="305"/>
      <c r="EF322" s="305"/>
      <c r="EG322" s="305"/>
      <c r="EH322" s="306"/>
    </row>
    <row r="323" spans="1:138" s="23" customFormat="1" ht="15.75">
      <c r="A323" s="307" t="s">
        <v>501</v>
      </c>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9"/>
      <c r="AC323" s="299" t="s">
        <v>449</v>
      </c>
      <c r="AD323" s="300"/>
      <c r="AE323" s="300"/>
      <c r="AF323" s="300"/>
      <c r="AG323" s="300"/>
      <c r="AH323" s="300"/>
      <c r="AI323" s="300"/>
      <c r="AJ323" s="301"/>
      <c r="AK323" s="304"/>
      <c r="AL323" s="305"/>
      <c r="AM323" s="305"/>
      <c r="AN323" s="305"/>
      <c r="AO323" s="305"/>
      <c r="AP323" s="305"/>
      <c r="AQ323" s="305"/>
      <c r="AR323" s="305"/>
      <c r="AS323" s="305"/>
      <c r="AT323" s="306"/>
      <c r="AU323" s="304"/>
      <c r="AV323" s="305"/>
      <c r="AW323" s="305"/>
      <c r="AX323" s="305"/>
      <c r="AY323" s="305"/>
      <c r="AZ323" s="305"/>
      <c r="BA323" s="305"/>
      <c r="BB323" s="305"/>
      <c r="BC323" s="305"/>
      <c r="BD323" s="306"/>
      <c r="BE323" s="304"/>
      <c r="BF323" s="305"/>
      <c r="BG323" s="305"/>
      <c r="BH323" s="305"/>
      <c r="BI323" s="305"/>
      <c r="BJ323" s="305"/>
      <c r="BK323" s="305"/>
      <c r="BL323" s="305"/>
      <c r="BM323" s="305"/>
      <c r="BN323" s="306"/>
      <c r="BO323" s="304"/>
      <c r="BP323" s="305"/>
      <c r="BQ323" s="305"/>
      <c r="BR323" s="305"/>
      <c r="BS323" s="305"/>
      <c r="BT323" s="305"/>
      <c r="BU323" s="305"/>
      <c r="BV323" s="305"/>
      <c r="BW323" s="305"/>
      <c r="BX323" s="305"/>
      <c r="BY323" s="305"/>
      <c r="BZ323" s="306"/>
      <c r="CA323" s="304"/>
      <c r="CB323" s="305"/>
      <c r="CC323" s="305"/>
      <c r="CD323" s="305"/>
      <c r="CE323" s="305"/>
      <c r="CF323" s="305"/>
      <c r="CG323" s="305"/>
      <c r="CH323" s="305"/>
      <c r="CI323" s="305"/>
      <c r="CJ323" s="305"/>
      <c r="CK323" s="305"/>
      <c r="CL323" s="306"/>
      <c r="CM323" s="304"/>
      <c r="CN323" s="305"/>
      <c r="CO323" s="305"/>
      <c r="CP323" s="305"/>
      <c r="CQ323" s="305"/>
      <c r="CR323" s="305"/>
      <c r="CS323" s="305"/>
      <c r="CT323" s="305"/>
      <c r="CU323" s="305"/>
      <c r="CV323" s="305"/>
      <c r="CW323" s="305"/>
      <c r="CX323" s="306"/>
      <c r="CY323" s="304"/>
      <c r="CZ323" s="305"/>
      <c r="DA323" s="305"/>
      <c r="DB323" s="305"/>
      <c r="DC323" s="305"/>
      <c r="DD323" s="305"/>
      <c r="DE323" s="305"/>
      <c r="DF323" s="305"/>
      <c r="DG323" s="305"/>
      <c r="DH323" s="305"/>
      <c r="DI323" s="305"/>
      <c r="DJ323" s="306"/>
      <c r="DK323" s="304"/>
      <c r="DL323" s="305"/>
      <c r="DM323" s="305"/>
      <c r="DN323" s="305"/>
      <c r="DO323" s="305"/>
      <c r="DP323" s="305"/>
      <c r="DQ323" s="305"/>
      <c r="DR323" s="305"/>
      <c r="DS323" s="305"/>
      <c r="DT323" s="305"/>
      <c r="DU323" s="305"/>
      <c r="DV323" s="306"/>
      <c r="DW323" s="304"/>
      <c r="DX323" s="305"/>
      <c r="DY323" s="305"/>
      <c r="DZ323" s="305"/>
      <c r="EA323" s="305"/>
      <c r="EB323" s="305"/>
      <c r="EC323" s="305"/>
      <c r="ED323" s="305"/>
      <c r="EE323" s="305"/>
      <c r="EF323" s="305"/>
      <c r="EG323" s="305"/>
      <c r="EH323" s="306"/>
    </row>
    <row r="324" spans="1:138" s="23" customFormat="1" ht="15.75">
      <c r="A324" s="307" t="s">
        <v>497</v>
      </c>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9"/>
      <c r="AC324" s="299" t="s">
        <v>449</v>
      </c>
      <c r="AD324" s="300"/>
      <c r="AE324" s="300"/>
      <c r="AF324" s="300"/>
      <c r="AG324" s="300"/>
      <c r="AH324" s="300"/>
      <c r="AI324" s="300"/>
      <c r="AJ324" s="301"/>
      <c r="AK324" s="304">
        <v>700</v>
      </c>
      <c r="AL324" s="305"/>
      <c r="AM324" s="305"/>
      <c r="AN324" s="305"/>
      <c r="AO324" s="305"/>
      <c r="AP324" s="305"/>
      <c r="AQ324" s="305"/>
      <c r="AR324" s="305"/>
      <c r="AS324" s="305"/>
      <c r="AT324" s="306"/>
      <c r="AU324" s="304"/>
      <c r="AV324" s="305"/>
      <c r="AW324" s="305"/>
      <c r="AX324" s="305"/>
      <c r="AY324" s="305"/>
      <c r="AZ324" s="305"/>
      <c r="BA324" s="305"/>
      <c r="BB324" s="305"/>
      <c r="BC324" s="305"/>
      <c r="BD324" s="306"/>
      <c r="BE324" s="304"/>
      <c r="BF324" s="305"/>
      <c r="BG324" s="305"/>
      <c r="BH324" s="305"/>
      <c r="BI324" s="305"/>
      <c r="BJ324" s="305"/>
      <c r="BK324" s="305"/>
      <c r="BL324" s="305"/>
      <c r="BM324" s="305"/>
      <c r="BN324" s="306"/>
      <c r="BO324" s="304">
        <f>CY324/AK324</f>
        <v>0</v>
      </c>
      <c r="BP324" s="305"/>
      <c r="BQ324" s="305"/>
      <c r="BR324" s="305"/>
      <c r="BS324" s="305"/>
      <c r="BT324" s="305"/>
      <c r="BU324" s="305"/>
      <c r="BV324" s="305"/>
      <c r="BW324" s="305"/>
      <c r="BX324" s="305"/>
      <c r="BY324" s="305"/>
      <c r="BZ324" s="306"/>
      <c r="CA324" s="304"/>
      <c r="CB324" s="305"/>
      <c r="CC324" s="305"/>
      <c r="CD324" s="305"/>
      <c r="CE324" s="305"/>
      <c r="CF324" s="305"/>
      <c r="CG324" s="305"/>
      <c r="CH324" s="305"/>
      <c r="CI324" s="305"/>
      <c r="CJ324" s="305"/>
      <c r="CK324" s="305"/>
      <c r="CL324" s="306"/>
      <c r="CM324" s="304"/>
      <c r="CN324" s="305"/>
      <c r="CO324" s="305"/>
      <c r="CP324" s="305"/>
      <c r="CQ324" s="305"/>
      <c r="CR324" s="305"/>
      <c r="CS324" s="305"/>
      <c r="CT324" s="305"/>
      <c r="CU324" s="305"/>
      <c r="CV324" s="305"/>
      <c r="CW324" s="305"/>
      <c r="CX324" s="306"/>
      <c r="CY324" s="304"/>
      <c r="CZ324" s="305"/>
      <c r="DA324" s="305"/>
      <c r="DB324" s="305"/>
      <c r="DC324" s="305"/>
      <c r="DD324" s="305"/>
      <c r="DE324" s="305"/>
      <c r="DF324" s="305"/>
      <c r="DG324" s="305"/>
      <c r="DH324" s="305"/>
      <c r="DI324" s="305"/>
      <c r="DJ324" s="306"/>
      <c r="DK324" s="304"/>
      <c r="DL324" s="305"/>
      <c r="DM324" s="305"/>
      <c r="DN324" s="305"/>
      <c r="DO324" s="305"/>
      <c r="DP324" s="305"/>
      <c r="DQ324" s="305"/>
      <c r="DR324" s="305"/>
      <c r="DS324" s="305"/>
      <c r="DT324" s="305"/>
      <c r="DU324" s="305"/>
      <c r="DV324" s="306"/>
      <c r="DW324" s="304"/>
      <c r="DX324" s="305"/>
      <c r="DY324" s="305"/>
      <c r="DZ324" s="305"/>
      <c r="EA324" s="305"/>
      <c r="EB324" s="305"/>
      <c r="EC324" s="305"/>
      <c r="ED324" s="305"/>
      <c r="EE324" s="305"/>
      <c r="EF324" s="305"/>
      <c r="EG324" s="305"/>
      <c r="EH324" s="306"/>
    </row>
    <row r="325" spans="1:138" s="23" customFormat="1" ht="35.25" customHeight="1">
      <c r="A325" s="226" t="s">
        <v>465</v>
      </c>
      <c r="B325" s="226"/>
      <c r="C325" s="226"/>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8" t="s">
        <v>450</v>
      </c>
      <c r="AD325" s="228"/>
      <c r="AE325" s="228"/>
      <c r="AF325" s="228"/>
      <c r="AG325" s="228"/>
      <c r="AH325" s="228"/>
      <c r="AI325" s="228"/>
      <c r="AJ325" s="228"/>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26" t="s">
        <v>466</v>
      </c>
      <c r="B326" s="226"/>
      <c r="C326" s="226"/>
      <c r="D326" s="226"/>
      <c r="E326" s="226"/>
      <c r="F326" s="226"/>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8" t="s">
        <v>498</v>
      </c>
      <c r="AD326" s="228"/>
      <c r="AE326" s="228"/>
      <c r="AF326" s="228"/>
      <c r="AG326" s="228"/>
      <c r="AH326" s="228"/>
      <c r="AI326" s="228"/>
      <c r="AJ326" s="228"/>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1077.3277272727273</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f>
        <v>71103.63</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13" t="s">
        <v>171</v>
      </c>
      <c r="B327" s="314"/>
      <c r="C327" s="314"/>
      <c r="D327" s="314"/>
      <c r="E327" s="314"/>
      <c r="F327" s="314"/>
      <c r="G327" s="314"/>
      <c r="H327" s="314"/>
      <c r="I327" s="314"/>
      <c r="J327" s="314"/>
      <c r="K327" s="314"/>
      <c r="L327" s="314"/>
      <c r="M327" s="314"/>
      <c r="N327" s="314"/>
      <c r="O327" s="314"/>
      <c r="P327" s="314"/>
      <c r="Q327" s="314"/>
      <c r="R327" s="314"/>
      <c r="S327" s="314"/>
      <c r="T327" s="314"/>
      <c r="U327" s="314"/>
      <c r="V327" s="314"/>
      <c r="W327" s="314"/>
      <c r="X327" s="314"/>
      <c r="Y327" s="314"/>
      <c r="Z327" s="314"/>
      <c r="AA327" s="314"/>
      <c r="AB327" s="315"/>
      <c r="AC327" s="299" t="s">
        <v>348</v>
      </c>
      <c r="AD327" s="300"/>
      <c r="AE327" s="300"/>
      <c r="AF327" s="300"/>
      <c r="AG327" s="300"/>
      <c r="AH327" s="300"/>
      <c r="AI327" s="300"/>
      <c r="AJ327" s="301"/>
      <c r="AK327" s="304" t="s">
        <v>20</v>
      </c>
      <c r="AL327" s="305"/>
      <c r="AM327" s="305"/>
      <c r="AN327" s="305"/>
      <c r="AO327" s="305"/>
      <c r="AP327" s="305"/>
      <c r="AQ327" s="305"/>
      <c r="AR327" s="305"/>
      <c r="AS327" s="305"/>
      <c r="AT327" s="306"/>
      <c r="AU327" s="304" t="s">
        <v>20</v>
      </c>
      <c r="AV327" s="305"/>
      <c r="AW327" s="305"/>
      <c r="AX327" s="305"/>
      <c r="AY327" s="305"/>
      <c r="AZ327" s="305"/>
      <c r="BA327" s="305"/>
      <c r="BB327" s="305"/>
      <c r="BC327" s="305"/>
      <c r="BD327" s="306"/>
      <c r="BE327" s="304" t="s">
        <v>20</v>
      </c>
      <c r="BF327" s="305"/>
      <c r="BG327" s="305"/>
      <c r="BH327" s="305"/>
      <c r="BI327" s="305"/>
      <c r="BJ327" s="305"/>
      <c r="BK327" s="305"/>
      <c r="BL327" s="305"/>
      <c r="BM327" s="305"/>
      <c r="BN327" s="306"/>
      <c r="BO327" s="304" t="s">
        <v>20</v>
      </c>
      <c r="BP327" s="305"/>
      <c r="BQ327" s="305"/>
      <c r="BR327" s="305"/>
      <c r="BS327" s="305"/>
      <c r="BT327" s="305"/>
      <c r="BU327" s="305"/>
      <c r="BV327" s="305"/>
      <c r="BW327" s="305"/>
      <c r="BX327" s="305"/>
      <c r="BY327" s="305"/>
      <c r="BZ327" s="306"/>
      <c r="CA327" s="304" t="s">
        <v>20</v>
      </c>
      <c r="CB327" s="305"/>
      <c r="CC327" s="305"/>
      <c r="CD327" s="305"/>
      <c r="CE327" s="305"/>
      <c r="CF327" s="305"/>
      <c r="CG327" s="305"/>
      <c r="CH327" s="305"/>
      <c r="CI327" s="305"/>
      <c r="CJ327" s="305"/>
      <c r="CK327" s="305"/>
      <c r="CL327" s="306"/>
      <c r="CM327" s="304" t="s">
        <v>20</v>
      </c>
      <c r="CN327" s="305"/>
      <c r="CO327" s="305"/>
      <c r="CP327" s="305"/>
      <c r="CQ327" s="305"/>
      <c r="CR327" s="305"/>
      <c r="CS327" s="305"/>
      <c r="CT327" s="305"/>
      <c r="CU327" s="305"/>
      <c r="CV327" s="305"/>
      <c r="CW327" s="305"/>
      <c r="CX327" s="306"/>
      <c r="CY327" s="304">
        <f>SUM(CY306:DJ326)+0.02</f>
        <v>2207519.51</v>
      </c>
      <c r="CZ327" s="305"/>
      <c r="DA327" s="305"/>
      <c r="DB327" s="305"/>
      <c r="DC327" s="305"/>
      <c r="DD327" s="305"/>
      <c r="DE327" s="305"/>
      <c r="DF327" s="305"/>
      <c r="DG327" s="305"/>
      <c r="DH327" s="305"/>
      <c r="DI327" s="305"/>
      <c r="DJ327" s="306"/>
      <c r="DK327" s="304">
        <f>SUM(DK306:DV326)</f>
        <v>2247127.2899999996</v>
      </c>
      <c r="DL327" s="305"/>
      <c r="DM327" s="305"/>
      <c r="DN327" s="305"/>
      <c r="DO327" s="305"/>
      <c r="DP327" s="305"/>
      <c r="DQ327" s="305"/>
      <c r="DR327" s="305"/>
      <c r="DS327" s="305"/>
      <c r="DT327" s="305"/>
      <c r="DU327" s="305"/>
      <c r="DV327" s="306"/>
      <c r="DW327" s="304">
        <f>SUM(DW306:EH326)</f>
        <v>2247127.2899999996</v>
      </c>
      <c r="DX327" s="305"/>
      <c r="DY327" s="305"/>
      <c r="DZ327" s="305"/>
      <c r="EA327" s="305"/>
      <c r="EB327" s="305"/>
      <c r="EC327" s="305"/>
      <c r="ED327" s="305"/>
      <c r="EE327" s="305"/>
      <c r="EF327" s="305"/>
      <c r="EG327" s="305"/>
      <c r="EH327" s="306"/>
      <c r="EI327" s="102">
        <f>CD196+CD195-CY327</f>
        <v>0</v>
      </c>
      <c r="EJ327" s="102">
        <f>CW196+CW195-DK327</f>
        <v>0</v>
      </c>
      <c r="EK327" s="102">
        <f>DP196+DP195-DW327</f>
        <v>0</v>
      </c>
    </row>
    <row r="328" spans="1:138" s="23" customFormat="1" ht="15.75">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c r="AB328" s="312"/>
      <c r="AC328" s="312"/>
      <c r="AD328" s="312"/>
      <c r="AE328" s="312"/>
      <c r="AF328" s="312"/>
      <c r="AG328" s="312"/>
      <c r="AH328" s="312"/>
      <c r="AI328" s="312"/>
      <c r="AJ328" s="312"/>
      <c r="AK328" s="312"/>
      <c r="AL328" s="312"/>
      <c r="AM328" s="312"/>
      <c r="AN328" s="312"/>
      <c r="AO328" s="312"/>
      <c r="AP328" s="312"/>
      <c r="AQ328" s="312"/>
      <c r="AR328" s="312"/>
      <c r="AS328" s="312"/>
      <c r="AT328" s="312"/>
      <c r="AU328" s="312"/>
      <c r="AV328" s="312"/>
      <c r="AW328" s="312"/>
      <c r="AX328" s="312"/>
      <c r="AY328" s="312"/>
      <c r="AZ328" s="312"/>
      <c r="BA328" s="312"/>
      <c r="BB328" s="312"/>
      <c r="BC328" s="312"/>
      <c r="BD328" s="312"/>
      <c r="BE328" s="312"/>
      <c r="BF328" s="312"/>
      <c r="BG328" s="312"/>
      <c r="BH328" s="312"/>
      <c r="BI328" s="312"/>
      <c r="BJ328" s="312"/>
      <c r="BK328" s="312"/>
      <c r="BL328" s="312"/>
      <c r="BM328" s="312"/>
      <c r="BN328" s="312"/>
      <c r="BO328" s="312"/>
      <c r="BP328" s="312"/>
      <c r="BQ328" s="312"/>
      <c r="BR328" s="312"/>
      <c r="BS328" s="312"/>
      <c r="BT328" s="312"/>
      <c r="BU328" s="312"/>
      <c r="BV328" s="312"/>
      <c r="BW328" s="312"/>
      <c r="BX328" s="312"/>
      <c r="BY328" s="312"/>
      <c r="BZ328" s="312"/>
      <c r="CA328" s="312"/>
      <c r="CB328" s="312"/>
      <c r="CC328" s="312"/>
      <c r="CD328" s="312"/>
      <c r="CE328" s="312"/>
      <c r="CF328" s="312"/>
      <c r="CG328" s="312"/>
      <c r="CH328" s="312"/>
      <c r="CI328" s="312"/>
      <c r="CJ328" s="312"/>
      <c r="CK328" s="312"/>
      <c r="CL328" s="312"/>
      <c r="CM328" s="312"/>
      <c r="CN328" s="312"/>
      <c r="CO328" s="312"/>
      <c r="CP328" s="312"/>
      <c r="CQ328" s="312"/>
      <c r="CR328" s="312"/>
      <c r="CS328" s="312"/>
      <c r="CT328" s="312"/>
      <c r="CU328" s="312"/>
      <c r="CV328" s="312"/>
      <c r="CW328" s="312"/>
      <c r="CX328" s="312"/>
      <c r="CY328" s="312"/>
      <c r="CZ328" s="312"/>
      <c r="DA328" s="312"/>
      <c r="DB328" s="312"/>
      <c r="DC328" s="312"/>
      <c r="DD328" s="312"/>
      <c r="DE328" s="312"/>
      <c r="DF328" s="312"/>
      <c r="DG328" s="312"/>
      <c r="DH328" s="312"/>
      <c r="DI328" s="312"/>
      <c r="DJ328" s="312"/>
      <c r="DK328" s="312"/>
      <c r="DL328" s="312"/>
      <c r="DM328" s="312"/>
      <c r="DN328" s="312"/>
      <c r="DO328" s="312"/>
      <c r="DP328" s="312"/>
      <c r="DQ328" s="312"/>
      <c r="DR328" s="312"/>
      <c r="DS328" s="312"/>
      <c r="DT328" s="312"/>
      <c r="DU328" s="312"/>
      <c r="DV328" s="312"/>
      <c r="DW328" s="312"/>
      <c r="DX328" s="312"/>
      <c r="DY328" s="312"/>
      <c r="DZ328" s="312"/>
      <c r="EA328" s="312"/>
      <c r="EB328" s="312"/>
      <c r="EC328" s="312"/>
      <c r="ED328" s="312"/>
      <c r="EE328" s="312"/>
      <c r="EF328" s="312"/>
      <c r="EG328" s="312"/>
      <c r="EH328" s="312"/>
    </row>
    <row r="329" spans="1:141" ht="15">
      <c r="A329" s="311"/>
      <c r="B329" s="311"/>
      <c r="C329" s="311"/>
      <c r="D329" s="311"/>
      <c r="E329" s="311"/>
      <c r="F329" s="311"/>
      <c r="G329" s="311"/>
      <c r="H329" s="311"/>
      <c r="I329" s="311"/>
      <c r="J329" s="311"/>
      <c r="K329" s="311"/>
      <c r="L329" s="311"/>
      <c r="M329" s="311"/>
      <c r="N329" s="311"/>
      <c r="O329" s="311"/>
      <c r="P329" s="311"/>
      <c r="Q329" s="311"/>
      <c r="R329" s="311"/>
      <c r="S329" s="311"/>
      <c r="T329" s="311"/>
      <c r="U329" s="311"/>
      <c r="V329" s="311"/>
      <c r="W329" s="311"/>
      <c r="X329" s="311"/>
      <c r="Y329" s="311"/>
      <c r="Z329" s="311"/>
      <c r="AA329" s="311"/>
      <c r="AB329" s="311"/>
      <c r="AC329" s="311"/>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L329" s="311"/>
      <c r="BM329" s="311"/>
      <c r="BN329" s="311"/>
      <c r="BO329" s="311"/>
      <c r="BP329" s="311"/>
      <c r="BQ329" s="311"/>
      <c r="BR329" s="311"/>
      <c r="BS329" s="311"/>
      <c r="BT329" s="311"/>
      <c r="BU329" s="311"/>
      <c r="BV329" s="311"/>
      <c r="BW329" s="311"/>
      <c r="BX329" s="311"/>
      <c r="BY329" s="311"/>
      <c r="BZ329" s="311"/>
      <c r="CA329" s="311"/>
      <c r="CB329" s="311"/>
      <c r="CC329" s="311"/>
      <c r="CD329" s="311"/>
      <c r="CE329" s="311"/>
      <c r="CF329" s="311"/>
      <c r="CG329" s="311"/>
      <c r="CH329" s="311"/>
      <c r="CI329" s="311"/>
      <c r="CJ329" s="311"/>
      <c r="CK329" s="311"/>
      <c r="CL329" s="311"/>
      <c r="CM329" s="311"/>
      <c r="CN329" s="311"/>
      <c r="CO329" s="311"/>
      <c r="CP329" s="311"/>
      <c r="CQ329" s="311"/>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DZ329" s="311"/>
      <c r="EA329" s="311"/>
      <c r="EB329" s="311"/>
      <c r="EC329" s="311"/>
      <c r="ED329" s="311"/>
      <c r="EE329" s="311"/>
      <c r="EF329" s="311"/>
      <c r="EG329" s="311"/>
      <c r="EH329" s="311"/>
      <c r="EI329" s="103">
        <f>DU29+CS91+DE117+CY151+DE210+CY234+CY260+CY271+CY280+CS298+CY327-0.01</f>
        <v>31544106.421399992</v>
      </c>
      <c r="EJ329" s="103">
        <f>DU41+CW67+DO117+DO210+DK234+DK260+DK280+DG298+DK327+DO106</f>
        <v>30494858.599919997</v>
      </c>
      <c r="EK329" s="103">
        <f>DU53+DP67+DY117+DY210+DW234+DW260+DW280+DU298+DW327+DY106</f>
        <v>30494858.599920005</v>
      </c>
    </row>
    <row r="330" spans="1:141" ht="15">
      <c r="A330" s="311"/>
      <c r="B330" s="311"/>
      <c r="C330" s="311"/>
      <c r="D330" s="311"/>
      <c r="E330" s="311"/>
      <c r="F330" s="311"/>
      <c r="G330" s="311"/>
      <c r="H330" s="311"/>
      <c r="I330" s="311"/>
      <c r="J330" s="311"/>
      <c r="K330" s="311"/>
      <c r="L330" s="311"/>
      <c r="M330" s="311"/>
      <c r="N330" s="311"/>
      <c r="O330" s="311"/>
      <c r="P330" s="311"/>
      <c r="Q330" s="311"/>
      <c r="R330" s="311"/>
      <c r="S330" s="311"/>
      <c r="T330" s="311"/>
      <c r="U330" s="311"/>
      <c r="V330" s="311"/>
      <c r="W330" s="311"/>
      <c r="X330" s="311"/>
      <c r="Y330" s="311"/>
      <c r="Z330" s="311"/>
      <c r="AA330" s="311"/>
      <c r="AB330" s="311"/>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L330" s="311"/>
      <c r="BM330" s="311"/>
      <c r="BN330" s="311"/>
      <c r="BO330" s="311"/>
      <c r="BP330" s="311"/>
      <c r="BQ330" s="311"/>
      <c r="BR330" s="311"/>
      <c r="BS330" s="311"/>
      <c r="BT330" s="311"/>
      <c r="BU330" s="311"/>
      <c r="BV330" s="311"/>
      <c r="BW330" s="311"/>
      <c r="BX330" s="311"/>
      <c r="BY330" s="311"/>
      <c r="BZ330" s="311"/>
      <c r="CA330" s="311"/>
      <c r="CB330" s="311"/>
      <c r="CC330" s="311"/>
      <c r="CD330" s="311"/>
      <c r="CE330" s="311"/>
      <c r="CF330" s="311"/>
      <c r="CG330" s="311"/>
      <c r="CH330" s="311"/>
      <c r="CI330" s="311"/>
      <c r="CJ330" s="311"/>
      <c r="CK330" s="311"/>
      <c r="CL330" s="311"/>
      <c r="CM330" s="311"/>
      <c r="CN330" s="311"/>
      <c r="CO330" s="311"/>
      <c r="CP330" s="311"/>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DZ330" s="311"/>
      <c r="EA330" s="311"/>
      <c r="EB330" s="311"/>
      <c r="EC330" s="311"/>
      <c r="ED330" s="311"/>
      <c r="EE330" s="311"/>
      <c r="EF330" s="311"/>
      <c r="EG330" s="311"/>
      <c r="EH330" s="311"/>
      <c r="EI330" s="103">
        <f>'1 раздел'!E14-'расчет выплат МЗ'!EI329</f>
        <v>-0.0013999901711940765</v>
      </c>
      <c r="EJ330" s="103">
        <f>'1 раздел'!F14-'расчет выплат МЗ'!EJ329</f>
        <v>325.00008000433445</v>
      </c>
      <c r="EK330" s="103">
        <f>'1 раздел'!G14-'расчет выплат МЗ'!EK329</f>
        <v>325.00007999688387</v>
      </c>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189">
      <selection activeCell="CY252" sqref="CY252:DJ252"/>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0" t="s">
        <v>476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v>0</v>
      </c>
      <c r="CX12" s="295"/>
      <c r="CY12" s="295"/>
      <c r="CZ12" s="295"/>
      <c r="DA12" s="295"/>
      <c r="DB12" s="295"/>
      <c r="DC12" s="295"/>
      <c r="DD12" s="295"/>
      <c r="DE12" s="295"/>
      <c r="DF12" s="295"/>
      <c r="DG12" s="295"/>
      <c r="DH12" s="295"/>
      <c r="DI12" s="295"/>
      <c r="DJ12" s="295"/>
      <c r="DK12" s="295"/>
      <c r="DL12" s="295"/>
      <c r="DM12" s="295"/>
      <c r="DN12" s="295"/>
      <c r="DO12" s="295"/>
      <c r="DP12" s="295">
        <v>0</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32.25" customHeight="1">
      <c r="A26" s="210" t="s">
        <v>411</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c r="CR26" s="224"/>
      <c r="CS26" s="224"/>
      <c r="CT26" s="224"/>
      <c r="CU26" s="224"/>
      <c r="CV26" s="224"/>
      <c r="CW26" s="224"/>
      <c r="CX26" s="224"/>
      <c r="CY26" s="224"/>
      <c r="CZ26" s="224"/>
      <c r="DA26" s="224"/>
      <c r="DB26" s="224"/>
      <c r="DC26" s="232">
        <v>30</v>
      </c>
      <c r="DD26" s="232"/>
      <c r="DE26" s="232"/>
      <c r="DF26" s="232"/>
      <c r="DG26" s="232"/>
      <c r="DH26" s="232"/>
      <c r="DI26" s="224"/>
      <c r="DJ26" s="224"/>
      <c r="DK26" s="224"/>
      <c r="DL26" s="224"/>
      <c r="DM26" s="224"/>
      <c r="DN26" s="224"/>
      <c r="DO26" s="224"/>
      <c r="DP26" s="224"/>
      <c r="DQ26" s="224"/>
      <c r="DR26" s="224"/>
      <c r="DS26" s="224"/>
      <c r="DT26" s="224"/>
      <c r="DU26" s="322">
        <f>CD12</f>
        <v>0</v>
      </c>
      <c r="DV26" s="322"/>
      <c r="DW26" s="322"/>
      <c r="DX26" s="322"/>
      <c r="DY26" s="322"/>
      <c r="DZ26" s="322"/>
      <c r="EA26" s="322"/>
      <c r="EB26" s="322"/>
      <c r="EC26" s="322"/>
      <c r="ED26" s="322"/>
      <c r="EE26" s="322"/>
      <c r="EF26" s="322"/>
      <c r="EG26" s="322"/>
      <c r="EH26" s="322"/>
    </row>
    <row r="27" spans="1:138" s="23" customFormat="1" ht="15.75" hidden="1">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hidden="1">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BY26</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39" customHeight="1" hidden="1">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hidden="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hidden="1">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hidden="1">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hidden="1">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hidden="1">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hidden="1">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hidden="1">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hidden="1">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hidden="1">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hidden="1">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hidden="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hidden="1">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hidden="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hidden="1">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hidden="1">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hidden="1">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hidden="1">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hidden="1">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hidden="1">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hidden="1">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hidden="1">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hidden="1">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v>0</v>
      </c>
      <c r="CX64" s="295"/>
      <c r="CY64" s="295"/>
      <c r="CZ64" s="295"/>
      <c r="DA64" s="295"/>
      <c r="DB64" s="295"/>
      <c r="DC64" s="295"/>
      <c r="DD64" s="295"/>
      <c r="DE64" s="295"/>
      <c r="DF64" s="295"/>
      <c r="DG64" s="295"/>
      <c r="DH64" s="295"/>
      <c r="DI64" s="295"/>
      <c r="DJ64" s="295"/>
      <c r="DK64" s="295"/>
      <c r="DL64" s="295"/>
      <c r="DM64" s="295"/>
      <c r="DN64" s="295"/>
      <c r="DO64" s="295"/>
      <c r="DP64" s="295">
        <v>0</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DU29</f>
        <v>0</v>
      </c>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f>BC76*22%</f>
        <v>0</v>
      </c>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0</v>
      </c>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f>BC81*2.9%</f>
        <v>0</v>
      </c>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0</v>
      </c>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f>BC85*0.2%</f>
        <v>0</v>
      </c>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0</v>
      </c>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f>BC89*5.1%</f>
        <v>0</v>
      </c>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f>
        <v>0</v>
      </c>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tr">
        <f>CS72</f>
        <v>на 2021 г.</v>
      </c>
      <c r="DF101" s="200"/>
      <c r="DG101" s="200"/>
      <c r="DH101" s="200"/>
      <c r="DI101" s="200"/>
      <c r="DJ101" s="200"/>
      <c r="DK101" s="200"/>
      <c r="DL101" s="200"/>
      <c r="DM101" s="200"/>
      <c r="DN101" s="200"/>
      <c r="DO101" s="200" t="str">
        <f>DG72</f>
        <v>на 2022 г.</v>
      </c>
      <c r="DP101" s="200"/>
      <c r="DQ101" s="200"/>
      <c r="DR101" s="200"/>
      <c r="DS101" s="200"/>
      <c r="DT101" s="200"/>
      <c r="DU101" s="200"/>
      <c r="DV101" s="200"/>
      <c r="DW101" s="200"/>
      <c r="DX101" s="200"/>
      <c r="DY101" s="200" t="str">
        <f>DU72</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ustomHeight="1">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38.25" customHeight="1">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tr">
        <f>DE101</f>
        <v>на 2021 г.</v>
      </c>
      <c r="DF112" s="200"/>
      <c r="DG112" s="200"/>
      <c r="DH112" s="200"/>
      <c r="DI112" s="200"/>
      <c r="DJ112" s="200"/>
      <c r="DK112" s="200"/>
      <c r="DL112" s="200"/>
      <c r="DM112" s="200"/>
      <c r="DN112" s="200"/>
      <c r="DO112" s="200" t="str">
        <f>DO101</f>
        <v>на 2022 г.</v>
      </c>
      <c r="DP112" s="200"/>
      <c r="DQ112" s="200"/>
      <c r="DR112" s="200"/>
      <c r="DS112" s="200"/>
      <c r="DT112" s="200"/>
      <c r="DU112" s="200"/>
      <c r="DV112" s="200"/>
      <c r="DW112" s="200"/>
      <c r="DX112" s="200"/>
      <c r="DY112" s="200" t="str">
        <f>DY101</f>
        <v>на 2023 г.</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21.75" customHeight="1">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36" customHeight="1">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tr">
        <f>CY123</f>
        <v>на 2021 г.</v>
      </c>
      <c r="BP123" s="200"/>
      <c r="BQ123" s="200"/>
      <c r="BR123" s="200"/>
      <c r="BS123" s="200"/>
      <c r="BT123" s="200"/>
      <c r="BU123" s="200"/>
      <c r="BV123" s="200"/>
      <c r="BW123" s="200"/>
      <c r="BX123" s="200"/>
      <c r="BY123" s="200"/>
      <c r="BZ123" s="200"/>
      <c r="CA123" s="200" t="str">
        <f>DK123</f>
        <v>на 2022 г.</v>
      </c>
      <c r="CB123" s="200"/>
      <c r="CC123" s="200"/>
      <c r="CD123" s="200"/>
      <c r="CE123" s="200"/>
      <c r="CF123" s="200"/>
      <c r="CG123" s="200"/>
      <c r="CH123" s="200"/>
      <c r="CI123" s="200"/>
      <c r="CJ123" s="200"/>
      <c r="CK123" s="200"/>
      <c r="CL123" s="200"/>
      <c r="CM123" s="200" t="str">
        <f>DW123</f>
        <v>на 2023 г.</v>
      </c>
      <c r="CN123" s="200"/>
      <c r="CO123" s="200"/>
      <c r="CP123" s="200"/>
      <c r="CQ123" s="200"/>
      <c r="CR123" s="200"/>
      <c r="CS123" s="200"/>
      <c r="CT123" s="200"/>
      <c r="CU123" s="200"/>
      <c r="CV123" s="200"/>
      <c r="CW123" s="200"/>
      <c r="CX123" s="200"/>
      <c r="CY123" s="200" t="str">
        <f>DE112</f>
        <v>на 2021 г.</v>
      </c>
      <c r="CZ123" s="200"/>
      <c r="DA123" s="200"/>
      <c r="DB123" s="200"/>
      <c r="DC123" s="200"/>
      <c r="DD123" s="200"/>
      <c r="DE123" s="200"/>
      <c r="DF123" s="200"/>
      <c r="DG123" s="200"/>
      <c r="DH123" s="200"/>
      <c r="DI123" s="200"/>
      <c r="DJ123" s="200"/>
      <c r="DK123" s="200" t="str">
        <f>DO112</f>
        <v>на 2022 г.</v>
      </c>
      <c r="DL123" s="200"/>
      <c r="DM123" s="200"/>
      <c r="DN123" s="200"/>
      <c r="DO123" s="200"/>
      <c r="DP123" s="200"/>
      <c r="DQ123" s="200"/>
      <c r="DR123" s="200"/>
      <c r="DS123" s="200"/>
      <c r="DT123" s="200"/>
      <c r="DU123" s="200"/>
      <c r="DV123" s="200"/>
      <c r="DW123" s="200" t="str">
        <f>DY112</f>
        <v>на 2023 г.</v>
      </c>
      <c r="DX123" s="200"/>
      <c r="DY123" s="200"/>
      <c r="DZ123" s="200"/>
      <c r="EA123" s="200"/>
      <c r="EB123" s="200"/>
      <c r="EC123" s="200"/>
      <c r="ED123" s="200"/>
      <c r="EE123" s="200"/>
      <c r="EF123" s="200"/>
      <c r="EG123" s="200"/>
      <c r="EH123" s="200"/>
    </row>
    <row r="124" spans="1:138" s="26" customFormat="1" ht="60"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5.75" customHeight="1">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t="s">
        <v>469</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20050</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f>60450+100000+20000</f>
        <v>180450</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180450</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53.25" customHeight="1">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tr">
        <f>BO123</f>
        <v>на 2021 г.</v>
      </c>
      <c r="BP134" s="200"/>
      <c r="BQ134" s="200"/>
      <c r="BR134" s="200"/>
      <c r="BS134" s="200"/>
      <c r="BT134" s="200"/>
      <c r="BU134" s="200"/>
      <c r="BV134" s="200"/>
      <c r="BW134" s="200"/>
      <c r="BX134" s="200"/>
      <c r="BY134" s="200"/>
      <c r="BZ134" s="200"/>
      <c r="CA134" s="200" t="str">
        <f>CA123</f>
        <v>на 2022 г.</v>
      </c>
      <c r="CB134" s="200"/>
      <c r="CC134" s="200"/>
      <c r="CD134" s="200"/>
      <c r="CE134" s="200"/>
      <c r="CF134" s="200"/>
      <c r="CG134" s="200"/>
      <c r="CH134" s="200"/>
      <c r="CI134" s="200"/>
      <c r="CJ134" s="200"/>
      <c r="CK134" s="200"/>
      <c r="CL134" s="200"/>
      <c r="CM134" s="200" t="str">
        <f>CM123</f>
        <v>на 2023 г.</v>
      </c>
      <c r="CN134" s="200"/>
      <c r="CO134" s="200"/>
      <c r="CP134" s="200"/>
      <c r="CQ134" s="200"/>
      <c r="CR134" s="200"/>
      <c r="CS134" s="200"/>
      <c r="CT134" s="200"/>
      <c r="CU134" s="200"/>
      <c r="CV134" s="200"/>
      <c r="CW134" s="200"/>
      <c r="CX134" s="200"/>
      <c r="CY134" s="200" t="str">
        <f>CY123</f>
        <v>на 2021 г.</v>
      </c>
      <c r="CZ134" s="200"/>
      <c r="DA134" s="200"/>
      <c r="DB134" s="200"/>
      <c r="DC134" s="200"/>
      <c r="DD134" s="200"/>
      <c r="DE134" s="200"/>
      <c r="DF134" s="200"/>
      <c r="DG134" s="200"/>
      <c r="DH134" s="200"/>
      <c r="DI134" s="200"/>
      <c r="DJ134" s="200"/>
      <c r="DK134" s="200" t="str">
        <f>DK123</f>
        <v>на 2022 г.</v>
      </c>
      <c r="DL134" s="200"/>
      <c r="DM134" s="200"/>
      <c r="DN134" s="200"/>
      <c r="DO134" s="200"/>
      <c r="DP134" s="200"/>
      <c r="DQ134" s="200"/>
      <c r="DR134" s="200"/>
      <c r="DS134" s="200"/>
      <c r="DT134" s="200"/>
      <c r="DU134" s="200"/>
      <c r="DV134" s="200"/>
      <c r="DW134" s="200" t="str">
        <f>DW123</f>
        <v>на 2023 г.</v>
      </c>
      <c r="DX134" s="200"/>
      <c r="DY134" s="200"/>
      <c r="DZ134" s="200"/>
      <c r="EA134" s="200"/>
      <c r="EB134" s="200"/>
      <c r="EC134" s="200"/>
      <c r="ED134" s="200"/>
      <c r="EE134" s="200"/>
      <c r="EF134" s="200"/>
      <c r="EG134" s="200"/>
      <c r="EH134" s="200"/>
    </row>
    <row r="135" spans="1:138" s="23" customFormat="1" ht="54.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t="s">
        <v>470</v>
      </c>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t="s">
        <v>502</v>
      </c>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36.75" customHeight="1">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33.75" customHeight="1">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7.2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tr">
        <f>BO134</f>
        <v>на 2021 г.</v>
      </c>
      <c r="BP145" s="200"/>
      <c r="BQ145" s="200"/>
      <c r="BR145" s="200"/>
      <c r="BS145" s="200"/>
      <c r="BT145" s="200"/>
      <c r="BU145" s="200"/>
      <c r="BV145" s="200"/>
      <c r="BW145" s="200"/>
      <c r="BX145" s="200"/>
      <c r="BY145" s="200"/>
      <c r="BZ145" s="200"/>
      <c r="CA145" s="200" t="str">
        <f>CA134</f>
        <v>на 2022 г.</v>
      </c>
      <c r="CB145" s="200"/>
      <c r="CC145" s="200"/>
      <c r="CD145" s="200"/>
      <c r="CE145" s="200"/>
      <c r="CF145" s="200"/>
      <c r="CG145" s="200"/>
      <c r="CH145" s="200"/>
      <c r="CI145" s="200"/>
      <c r="CJ145" s="200"/>
      <c r="CK145" s="200"/>
      <c r="CL145" s="200"/>
      <c r="CM145" s="200" t="str">
        <f>CM134</f>
        <v>на 2023 г.</v>
      </c>
      <c r="CN145" s="200"/>
      <c r="CO145" s="200"/>
      <c r="CP145" s="200"/>
      <c r="CQ145" s="200"/>
      <c r="CR145" s="200"/>
      <c r="CS145" s="200"/>
      <c r="CT145" s="200"/>
      <c r="CU145" s="200"/>
      <c r="CV145" s="200"/>
      <c r="CW145" s="200"/>
      <c r="CX145" s="200"/>
      <c r="CY145" s="200" t="str">
        <f>CY134</f>
        <v>на 2021 г.</v>
      </c>
      <c r="CZ145" s="200"/>
      <c r="DA145" s="200"/>
      <c r="DB145" s="200"/>
      <c r="DC145" s="200"/>
      <c r="DD145" s="200"/>
      <c r="DE145" s="200"/>
      <c r="DF145" s="200"/>
      <c r="DG145" s="200"/>
      <c r="DH145" s="200"/>
      <c r="DI145" s="200"/>
      <c r="DJ145" s="200"/>
      <c r="DK145" s="200" t="str">
        <f>DK134</f>
        <v>на 2022 г.</v>
      </c>
      <c r="DL145" s="200"/>
      <c r="DM145" s="200"/>
      <c r="DN145" s="200"/>
      <c r="DO145" s="200"/>
      <c r="DP145" s="200"/>
      <c r="DQ145" s="200"/>
      <c r="DR145" s="200"/>
      <c r="DS145" s="200"/>
      <c r="DT145" s="200"/>
      <c r="DU145" s="200"/>
      <c r="DV145" s="200"/>
      <c r="DW145" s="200" t="str">
        <f>DW134</f>
        <v>на 2023 г.</v>
      </c>
      <c r="DX145" s="200"/>
      <c r="DY145" s="200"/>
      <c r="DZ145" s="200"/>
      <c r="EA145" s="200"/>
      <c r="EB145" s="200"/>
      <c r="EC145" s="200"/>
      <c r="ED145" s="200"/>
      <c r="EE145" s="200"/>
      <c r="EF145" s="200"/>
      <c r="EG145" s="200"/>
      <c r="EH145" s="200"/>
    </row>
    <row r="146" spans="1:138" s="23" customFormat="1" ht="60"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BO145</f>
        <v>на 2021 г.</v>
      </c>
      <c r="AL156" s="200"/>
      <c r="AM156" s="200"/>
      <c r="AN156" s="200"/>
      <c r="AO156" s="200"/>
      <c r="AP156" s="200"/>
      <c r="AQ156" s="200"/>
      <c r="AR156" s="200"/>
      <c r="AS156" s="200"/>
      <c r="AT156" s="200"/>
      <c r="AU156" s="200" t="str">
        <f>CA145</f>
        <v>на 2022 г.</v>
      </c>
      <c r="AV156" s="200"/>
      <c r="AW156" s="200"/>
      <c r="AX156" s="200"/>
      <c r="AY156" s="200"/>
      <c r="AZ156" s="200"/>
      <c r="BA156" s="200"/>
      <c r="BB156" s="200"/>
      <c r="BC156" s="200"/>
      <c r="BD156" s="200"/>
      <c r="BE156" s="200" t="str">
        <f>CM145</f>
        <v>на 2023 г.</v>
      </c>
      <c r="BF156" s="200"/>
      <c r="BG156" s="200"/>
      <c r="BH156" s="200"/>
      <c r="BI156" s="200"/>
      <c r="BJ156" s="200"/>
      <c r="BK156" s="200"/>
      <c r="BL156" s="200"/>
      <c r="BM156" s="200"/>
      <c r="BN156" s="200"/>
      <c r="BO156" s="200" t="str">
        <f>BO145</f>
        <v>на 2021 г.</v>
      </c>
      <c r="BP156" s="200"/>
      <c r="BQ156" s="200"/>
      <c r="BR156" s="200"/>
      <c r="BS156" s="200"/>
      <c r="BT156" s="200"/>
      <c r="BU156" s="200"/>
      <c r="BV156" s="200"/>
      <c r="BW156" s="200"/>
      <c r="BX156" s="200"/>
      <c r="BY156" s="200"/>
      <c r="BZ156" s="200"/>
      <c r="CA156" s="200" t="str">
        <f>CA145</f>
        <v>на 2022 г.</v>
      </c>
      <c r="CB156" s="200"/>
      <c r="CC156" s="200"/>
      <c r="CD156" s="200"/>
      <c r="CE156" s="200"/>
      <c r="CF156" s="200"/>
      <c r="CG156" s="200"/>
      <c r="CH156" s="200"/>
      <c r="CI156" s="200"/>
      <c r="CJ156" s="200"/>
      <c r="CK156" s="200"/>
      <c r="CL156" s="200"/>
      <c r="CM156" s="200" t="str">
        <f>CM145</f>
        <v>на 2023 г.</v>
      </c>
      <c r="CN156" s="200"/>
      <c r="CO156" s="200"/>
      <c r="CP156" s="200"/>
      <c r="CQ156" s="200"/>
      <c r="CR156" s="200"/>
      <c r="CS156" s="200"/>
      <c r="CT156" s="200"/>
      <c r="CU156" s="200"/>
      <c r="CV156" s="200"/>
      <c r="CW156" s="200"/>
      <c r="CX156" s="200"/>
      <c r="CY156" s="200" t="str">
        <f>CY145</f>
        <v>на 2021 г.</v>
      </c>
      <c r="CZ156" s="200"/>
      <c r="DA156" s="200"/>
      <c r="DB156" s="200"/>
      <c r="DC156" s="200"/>
      <c r="DD156" s="200"/>
      <c r="DE156" s="200"/>
      <c r="DF156" s="200"/>
      <c r="DG156" s="200"/>
      <c r="DH156" s="200"/>
      <c r="DI156" s="200"/>
      <c r="DJ156" s="200"/>
      <c r="DK156" s="200" t="str">
        <f>DK145</f>
        <v>на 2022 г.</v>
      </c>
      <c r="DL156" s="200"/>
      <c r="DM156" s="200"/>
      <c r="DN156" s="200"/>
      <c r="DO156" s="200"/>
      <c r="DP156" s="200"/>
      <c r="DQ156" s="200"/>
      <c r="DR156" s="200"/>
      <c r="DS156" s="200"/>
      <c r="DT156" s="200"/>
      <c r="DU156" s="200"/>
      <c r="DV156" s="200"/>
      <c r="DW156" s="200" t="str">
        <f>DW145</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tr">
        <f>CY156</f>
        <v>на 2021 г.</v>
      </c>
      <c r="BP167" s="200"/>
      <c r="BQ167" s="200"/>
      <c r="BR167" s="200"/>
      <c r="BS167" s="200"/>
      <c r="BT167" s="200"/>
      <c r="BU167" s="200"/>
      <c r="BV167" s="200"/>
      <c r="BW167" s="200"/>
      <c r="BX167" s="200"/>
      <c r="BY167" s="200"/>
      <c r="BZ167" s="200"/>
      <c r="CA167" s="200" t="str">
        <f>DK156</f>
        <v>на 2022 г.</v>
      </c>
      <c r="CB167" s="200"/>
      <c r="CC167" s="200"/>
      <c r="CD167" s="200"/>
      <c r="CE167" s="200"/>
      <c r="CF167" s="200"/>
      <c r="CG167" s="200"/>
      <c r="CH167" s="200"/>
      <c r="CI167" s="200"/>
      <c r="CJ167" s="200"/>
      <c r="CK167" s="200"/>
      <c r="CL167" s="200"/>
      <c r="CM167" s="200" t="str">
        <f>DW156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v>958506</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v>127149.06</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tr">
        <f>CD180</f>
        <v>на 2021 г.</v>
      </c>
      <c r="DF204" s="200"/>
      <c r="DG204" s="200"/>
      <c r="DH204" s="200"/>
      <c r="DI204" s="200"/>
      <c r="DJ204" s="200"/>
      <c r="DK204" s="200"/>
      <c r="DL204" s="200"/>
      <c r="DM204" s="200"/>
      <c r="DN204" s="200"/>
      <c r="DO204" s="200" t="str">
        <f>CW180</f>
        <v>на 2022 г.</v>
      </c>
      <c r="DP204" s="200"/>
      <c r="DQ204" s="200"/>
      <c r="DR204" s="200"/>
      <c r="DS204" s="200"/>
      <c r="DT204" s="200"/>
      <c r="DU204" s="200"/>
      <c r="DV204" s="200"/>
      <c r="DW204" s="200"/>
      <c r="DX204" s="200"/>
      <c r="DY204" s="200" t="str">
        <f>DP180</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tr">
        <f>DE204</f>
        <v>на 2021 г.</v>
      </c>
      <c r="BP215" s="200"/>
      <c r="BQ215" s="200"/>
      <c r="BR215" s="200"/>
      <c r="BS215" s="200"/>
      <c r="BT215" s="200"/>
      <c r="BU215" s="200"/>
      <c r="BV215" s="200"/>
      <c r="BW215" s="200"/>
      <c r="BX215" s="200"/>
      <c r="BY215" s="200"/>
      <c r="BZ215" s="200"/>
      <c r="CA215" s="200" t="str">
        <f>DO204</f>
        <v>на 2022 г.</v>
      </c>
      <c r="CB215" s="200"/>
      <c r="CC215" s="200"/>
      <c r="CD215" s="200"/>
      <c r="CE215" s="200"/>
      <c r="CF215" s="200"/>
      <c r="CG215" s="200"/>
      <c r="CH215" s="200"/>
      <c r="CI215" s="200"/>
      <c r="CJ215" s="200"/>
      <c r="CK215" s="200"/>
      <c r="CL215" s="200"/>
      <c r="CM215" s="200" t="str">
        <f>DY204</f>
        <v>на 2023 г.</v>
      </c>
      <c r="CN215" s="200"/>
      <c r="CO215" s="200"/>
      <c r="CP215" s="200"/>
      <c r="CQ215" s="200"/>
      <c r="CR215" s="200"/>
      <c r="CS215" s="200"/>
      <c r="CT215" s="200"/>
      <c r="CU215" s="200"/>
      <c r="CV215" s="200"/>
      <c r="CW215" s="200"/>
      <c r="CX215" s="200"/>
      <c r="CY215" s="200" t="str">
        <f>DE204</f>
        <v>на 2021 г.</v>
      </c>
      <c r="CZ215" s="200"/>
      <c r="DA215" s="200"/>
      <c r="DB215" s="200"/>
      <c r="DC215" s="200"/>
      <c r="DD215" s="200"/>
      <c r="DE215" s="200"/>
      <c r="DF215" s="200"/>
      <c r="DG215" s="200"/>
      <c r="DH215" s="200"/>
      <c r="DI215" s="200"/>
      <c r="DJ215" s="200"/>
      <c r="DK215" s="200" t="str">
        <f>DO204</f>
        <v>на 2022 г.</v>
      </c>
      <c r="DL215" s="200"/>
      <c r="DM215" s="200"/>
      <c r="DN215" s="200"/>
      <c r="DO215" s="200"/>
      <c r="DP215" s="200"/>
      <c r="DQ215" s="200"/>
      <c r="DR215" s="200"/>
      <c r="DS215" s="200"/>
      <c r="DT215" s="200"/>
      <c r="DU215" s="200"/>
      <c r="DV215" s="200"/>
      <c r="DW215" s="200" t="str">
        <f>DY204</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tr">
        <f>CY215</f>
        <v>на 2021 г.</v>
      </c>
      <c r="BP226" s="200"/>
      <c r="BQ226" s="200"/>
      <c r="BR226" s="200"/>
      <c r="BS226" s="200"/>
      <c r="BT226" s="200"/>
      <c r="BU226" s="200"/>
      <c r="BV226" s="200"/>
      <c r="BW226" s="200"/>
      <c r="BX226" s="200"/>
      <c r="BY226" s="200"/>
      <c r="BZ226" s="200"/>
      <c r="CA226" s="200" t="str">
        <f>DK215</f>
        <v>на 2022 г.</v>
      </c>
      <c r="CB226" s="200"/>
      <c r="CC226" s="200"/>
      <c r="CD226" s="200"/>
      <c r="CE226" s="200"/>
      <c r="CF226" s="200"/>
      <c r="CG226" s="200"/>
      <c r="CH226" s="200"/>
      <c r="CI226" s="200"/>
      <c r="CJ226" s="200"/>
      <c r="CK226" s="200"/>
      <c r="CL226" s="200"/>
      <c r="CM226" s="200" t="str">
        <f>DW215</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8"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tr">
        <f>CY226</f>
        <v>на 2021 г.</v>
      </c>
      <c r="DF237" s="200"/>
      <c r="DG237" s="200"/>
      <c r="DH237" s="200"/>
      <c r="DI237" s="200"/>
      <c r="DJ237" s="200"/>
      <c r="DK237" s="200"/>
      <c r="DL237" s="200"/>
      <c r="DM237" s="200"/>
      <c r="DN237" s="200"/>
      <c r="DO237" s="200" t="str">
        <f>DK226</f>
        <v>на 2022 г.</v>
      </c>
      <c r="DP237" s="200"/>
      <c r="DQ237" s="200"/>
      <c r="DR237" s="200"/>
      <c r="DS237" s="200"/>
      <c r="DT237" s="200"/>
      <c r="DU237" s="200"/>
      <c r="DV237" s="200"/>
      <c r="DW237" s="200"/>
      <c r="DX237" s="200"/>
      <c r="DY237" s="200" t="str">
        <f>DW226</f>
        <v>на 2023 г.</v>
      </c>
      <c r="DZ237" s="200"/>
      <c r="EA237" s="200"/>
      <c r="EB237" s="200"/>
      <c r="EC237" s="200"/>
      <c r="ED237" s="200"/>
      <c r="EE237" s="200"/>
      <c r="EF237" s="200"/>
      <c r="EG237" s="200"/>
      <c r="EH237" s="200"/>
    </row>
    <row r="238" spans="1:138" s="23" customFormat="1" ht="57"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tr">
        <f>DE237</f>
        <v>на 2021 г.</v>
      </c>
      <c r="BP248" s="200"/>
      <c r="BQ248" s="200"/>
      <c r="BR248" s="200"/>
      <c r="BS248" s="200"/>
      <c r="BT248" s="200"/>
      <c r="BU248" s="200"/>
      <c r="BV248" s="200"/>
      <c r="BW248" s="200"/>
      <c r="BX248" s="200"/>
      <c r="BY248" s="200"/>
      <c r="BZ248" s="200"/>
      <c r="CA248" s="200" t="str">
        <f>DO237</f>
        <v>на 2022 г.</v>
      </c>
      <c r="CB248" s="200"/>
      <c r="CC248" s="200"/>
      <c r="CD248" s="200"/>
      <c r="CE248" s="200"/>
      <c r="CF248" s="200"/>
      <c r="CG248" s="200"/>
      <c r="CH248" s="200"/>
      <c r="CI248" s="200"/>
      <c r="CJ248" s="200"/>
      <c r="CK248" s="200"/>
      <c r="CL248" s="200"/>
      <c r="CM248" s="200" t="str">
        <f>DY237</f>
        <v>на 2023 г.</v>
      </c>
      <c r="CN248" s="200"/>
      <c r="CO248" s="200"/>
      <c r="CP248" s="200"/>
      <c r="CQ248" s="200"/>
      <c r="CR248" s="200"/>
      <c r="CS248" s="200"/>
      <c r="CT248" s="200"/>
      <c r="CU248" s="200"/>
      <c r="CV248" s="200"/>
      <c r="CW248" s="200"/>
      <c r="CX248" s="200"/>
      <c r="CY248" s="200" t="str">
        <f>DE237</f>
        <v>на 2021 г.</v>
      </c>
      <c r="CZ248" s="200"/>
      <c r="DA248" s="200"/>
      <c r="DB248" s="200"/>
      <c r="DC248" s="200"/>
      <c r="DD248" s="200"/>
      <c r="DE248" s="200"/>
      <c r="DF248" s="200"/>
      <c r="DG248" s="200"/>
      <c r="DH248" s="200"/>
      <c r="DI248" s="200"/>
      <c r="DJ248" s="200"/>
      <c r="DK248" s="200" t="str">
        <f>DO237</f>
        <v>на 2022 г.</v>
      </c>
      <c r="DL248" s="200"/>
      <c r="DM248" s="200"/>
      <c r="DN248" s="200"/>
      <c r="DO248" s="200"/>
      <c r="DP248" s="200"/>
      <c r="DQ248" s="200"/>
      <c r="DR248" s="200"/>
      <c r="DS248" s="200"/>
      <c r="DT248" s="200"/>
      <c r="DU248" s="200"/>
      <c r="DV248" s="200"/>
      <c r="DW248" s="200" t="str">
        <f>DY237</f>
        <v>на 2023 г.</v>
      </c>
      <c r="DX248" s="200"/>
      <c r="DY248" s="200"/>
      <c r="DZ248" s="200"/>
      <c r="EA248" s="200"/>
      <c r="EB248" s="200"/>
      <c r="EC248" s="200"/>
      <c r="ED248" s="200"/>
      <c r="EE248" s="200"/>
      <c r="EF248" s="200"/>
      <c r="EG248" s="200"/>
      <c r="EH248" s="200"/>
    </row>
    <row r="249" spans="1:138" s="23" customFormat="1" ht="55.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30" customHeight="1">
      <c r="A251" s="231" t="s">
        <v>527</v>
      </c>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v>958506</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31" t="s">
        <v>495</v>
      </c>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958506</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tr">
        <f>BO248</f>
        <v>на 2021 г.</v>
      </c>
      <c r="BP259" s="200"/>
      <c r="BQ259" s="200"/>
      <c r="BR259" s="200"/>
      <c r="BS259" s="200"/>
      <c r="BT259" s="200"/>
      <c r="BU259" s="200"/>
      <c r="BV259" s="200"/>
      <c r="BW259" s="200"/>
      <c r="BX259" s="200"/>
      <c r="BY259" s="200"/>
      <c r="BZ259" s="200"/>
      <c r="CA259" s="200" t="str">
        <f>CA248</f>
        <v>на 2022 г.</v>
      </c>
      <c r="CB259" s="200"/>
      <c r="CC259" s="200"/>
      <c r="CD259" s="200"/>
      <c r="CE259" s="200"/>
      <c r="CF259" s="200"/>
      <c r="CG259" s="200"/>
      <c r="CH259" s="200"/>
      <c r="CI259" s="200"/>
      <c r="CJ259" s="200"/>
      <c r="CK259" s="200"/>
      <c r="CL259" s="200"/>
      <c r="CM259" s="200" t="str">
        <f>CM248</f>
        <v>на 2023 г.</v>
      </c>
      <c r="CN259" s="200"/>
      <c r="CO259" s="200"/>
      <c r="CP259" s="200"/>
      <c r="CQ259" s="200"/>
      <c r="CR259" s="200"/>
      <c r="CS259" s="200"/>
      <c r="CT259" s="200"/>
      <c r="CU259" s="200"/>
      <c r="CV259" s="200"/>
      <c r="CW259" s="200"/>
      <c r="CX259" s="200"/>
      <c r="CY259" s="200" t="str">
        <f>BO259</f>
        <v>на 2021 г.</v>
      </c>
      <c r="CZ259" s="200"/>
      <c r="DA259" s="200"/>
      <c r="DB259" s="200"/>
      <c r="DC259" s="200"/>
      <c r="DD259" s="200"/>
      <c r="DE259" s="200"/>
      <c r="DF259" s="200"/>
      <c r="DG259" s="200"/>
      <c r="DH259" s="200"/>
      <c r="DI259" s="200"/>
      <c r="DJ259" s="200"/>
      <c r="DK259" s="200" t="str">
        <f>CA259</f>
        <v>на 2022 г.</v>
      </c>
      <c r="DL259" s="200"/>
      <c r="DM259" s="200"/>
      <c r="DN259" s="200"/>
      <c r="DO259" s="200"/>
      <c r="DP259" s="200"/>
      <c r="DQ259" s="200"/>
      <c r="DR259" s="200"/>
      <c r="DS259" s="200"/>
      <c r="DT259" s="200"/>
      <c r="DU259" s="200"/>
      <c r="DV259" s="200"/>
      <c r="DW259" s="200" t="str">
        <f>CM259</f>
        <v>на 2023 г.</v>
      </c>
      <c r="DX259" s="200"/>
      <c r="DY259" s="200"/>
      <c r="DZ259" s="200"/>
      <c r="EA259" s="200"/>
      <c r="EB259" s="200"/>
      <c r="EC259" s="200"/>
      <c r="ED259" s="200"/>
      <c r="EE259" s="200"/>
      <c r="EF259" s="200"/>
      <c r="EG259" s="200"/>
      <c r="EH259" s="200"/>
    </row>
    <row r="260" spans="1:138" s="23" customFormat="1" ht="54.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tr">
        <f>BO259</f>
        <v>на 2021 г.</v>
      </c>
      <c r="BP270" s="200"/>
      <c r="BQ270" s="200"/>
      <c r="BR270" s="200"/>
      <c r="BS270" s="200"/>
      <c r="BT270" s="200"/>
      <c r="BU270" s="200"/>
      <c r="BV270" s="200"/>
      <c r="BW270" s="200"/>
      <c r="BX270" s="200"/>
      <c r="BY270" s="200"/>
      <c r="BZ270" s="200"/>
      <c r="CA270" s="200" t="str">
        <f>CA259</f>
        <v>на 2022 г.</v>
      </c>
      <c r="CB270" s="200"/>
      <c r="CC270" s="200"/>
      <c r="CD270" s="200"/>
      <c r="CE270" s="200"/>
      <c r="CF270" s="200"/>
      <c r="CG270" s="200"/>
      <c r="CH270" s="200"/>
      <c r="CI270" s="200"/>
      <c r="CJ270" s="200"/>
      <c r="CK270" s="200"/>
      <c r="CL270" s="200"/>
      <c r="CM270" s="200" t="str">
        <f>CM259</f>
        <v>на 2023 г.</v>
      </c>
      <c r="CN270" s="200"/>
      <c r="CO270" s="200"/>
      <c r="CP270" s="200"/>
      <c r="CQ270" s="200"/>
      <c r="CR270" s="200"/>
      <c r="CS270" s="200"/>
      <c r="CT270" s="200"/>
      <c r="CU270" s="200"/>
      <c r="CV270" s="200"/>
      <c r="CW270" s="200"/>
      <c r="CX270" s="200"/>
      <c r="CY270" s="200" t="str">
        <f>CY259</f>
        <v>на 2021 г.</v>
      </c>
      <c r="CZ270" s="200"/>
      <c r="DA270" s="200"/>
      <c r="DB270" s="200"/>
      <c r="DC270" s="200"/>
      <c r="DD270" s="200"/>
      <c r="DE270" s="200"/>
      <c r="DF270" s="200"/>
      <c r="DG270" s="200"/>
      <c r="DH270" s="200"/>
      <c r="DI270" s="200"/>
      <c r="DJ270" s="200"/>
      <c r="DK270" s="200" t="str">
        <f>DK259</f>
        <v>на 2022 г.</v>
      </c>
      <c r="DL270" s="200"/>
      <c r="DM270" s="200"/>
      <c r="DN270" s="200"/>
      <c r="DO270" s="200"/>
      <c r="DP270" s="200"/>
      <c r="DQ270" s="200"/>
      <c r="DR270" s="200"/>
      <c r="DS270" s="200"/>
      <c r="DT270" s="200"/>
      <c r="DU270" s="200"/>
      <c r="DV270" s="200"/>
      <c r="DW270" s="200" t="str">
        <f>DW259</f>
        <v>на 2023 г.</v>
      </c>
      <c r="DX270" s="200"/>
      <c r="DY270" s="200"/>
      <c r="DZ270" s="200"/>
      <c r="EA270" s="200"/>
      <c r="EB270" s="200"/>
      <c r="EC270" s="200"/>
      <c r="ED270" s="200"/>
      <c r="EE270" s="200"/>
      <c r="EF270" s="200"/>
      <c r="EG270" s="200"/>
      <c r="EH270" s="200"/>
    </row>
    <row r="271" spans="1:138" s="23" customFormat="1" ht="56.2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tr">
        <f>BO270</f>
        <v>на 2021 г.</v>
      </c>
      <c r="BD281" s="200"/>
      <c r="BE281" s="200"/>
      <c r="BF281" s="200"/>
      <c r="BG281" s="200"/>
      <c r="BH281" s="200"/>
      <c r="BI281" s="200"/>
      <c r="BJ281" s="200"/>
      <c r="BK281" s="200"/>
      <c r="BL281" s="200"/>
      <c r="BM281" s="200"/>
      <c r="BN281" s="200"/>
      <c r="BO281" s="200"/>
      <c r="BP281" s="200"/>
      <c r="BQ281" s="200" t="str">
        <f>CA270</f>
        <v>на 2022 г.</v>
      </c>
      <c r="BR281" s="200"/>
      <c r="BS281" s="200"/>
      <c r="BT281" s="200"/>
      <c r="BU281" s="200"/>
      <c r="BV281" s="200"/>
      <c r="BW281" s="200"/>
      <c r="BX281" s="200"/>
      <c r="BY281" s="200"/>
      <c r="BZ281" s="200"/>
      <c r="CA281" s="200"/>
      <c r="CB281" s="200"/>
      <c r="CC281" s="200"/>
      <c r="CD281" s="200"/>
      <c r="CE281" s="200" t="str">
        <f>CM270</f>
        <v>на 2023 г.</v>
      </c>
      <c r="CF281" s="200"/>
      <c r="CG281" s="200"/>
      <c r="CH281" s="200"/>
      <c r="CI281" s="200"/>
      <c r="CJ281" s="200"/>
      <c r="CK281" s="200"/>
      <c r="CL281" s="200"/>
      <c r="CM281" s="200"/>
      <c r="CN281" s="200"/>
      <c r="CO281" s="200"/>
      <c r="CP281" s="200"/>
      <c r="CQ281" s="200"/>
      <c r="CR281" s="200"/>
      <c r="CS281" s="200" t="str">
        <f>BC281</f>
        <v>на 2021 г.</v>
      </c>
      <c r="CT281" s="200"/>
      <c r="CU281" s="200"/>
      <c r="CV281" s="200"/>
      <c r="CW281" s="200"/>
      <c r="CX281" s="200"/>
      <c r="CY281" s="200"/>
      <c r="CZ281" s="200"/>
      <c r="DA281" s="200"/>
      <c r="DB281" s="200"/>
      <c r="DC281" s="200"/>
      <c r="DD281" s="200"/>
      <c r="DE281" s="200"/>
      <c r="DF281" s="200"/>
      <c r="DG281" s="200" t="str">
        <f>BQ281</f>
        <v>на 2022 г.</v>
      </c>
      <c r="DH281" s="200"/>
      <c r="DI281" s="200"/>
      <c r="DJ281" s="200"/>
      <c r="DK281" s="200"/>
      <c r="DL281" s="200"/>
      <c r="DM281" s="200"/>
      <c r="DN281" s="200"/>
      <c r="DO281" s="200"/>
      <c r="DP281" s="200"/>
      <c r="DQ281" s="200"/>
      <c r="DR281" s="200"/>
      <c r="DS281" s="200"/>
      <c r="DT281" s="200"/>
      <c r="DU281" s="200" t="str">
        <f>CE281</f>
        <v>на 2023 г.</v>
      </c>
      <c r="DV281" s="200"/>
      <c r="DW281" s="200"/>
      <c r="DX281" s="200"/>
      <c r="DY281" s="200"/>
      <c r="DZ281" s="200"/>
      <c r="EA281" s="200"/>
      <c r="EB281" s="200"/>
      <c r="EC281" s="200"/>
      <c r="ED281" s="200"/>
      <c r="EE281" s="200"/>
      <c r="EF281" s="200"/>
      <c r="EG281" s="200"/>
      <c r="EH281" s="200"/>
    </row>
    <row r="282" spans="1:138" s="22" customFormat="1" ht="45.75" customHeight="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BC281</f>
        <v>на 2021 г.</v>
      </c>
      <c r="BP292" s="200"/>
      <c r="BQ292" s="200"/>
      <c r="BR292" s="200"/>
      <c r="BS292" s="200"/>
      <c r="BT292" s="200"/>
      <c r="BU292" s="200"/>
      <c r="BV292" s="200"/>
      <c r="BW292" s="200"/>
      <c r="BX292" s="200"/>
      <c r="BY292" s="200"/>
      <c r="BZ292" s="200"/>
      <c r="CA292" s="200" t="str">
        <f>BQ281</f>
        <v>на 2022 г.</v>
      </c>
      <c r="CB292" s="200"/>
      <c r="CC292" s="200"/>
      <c r="CD292" s="200"/>
      <c r="CE292" s="200"/>
      <c r="CF292" s="200"/>
      <c r="CG292" s="200"/>
      <c r="CH292" s="200"/>
      <c r="CI292" s="200"/>
      <c r="CJ292" s="200"/>
      <c r="CK292" s="200"/>
      <c r="CL292" s="200"/>
      <c r="CM292" s="200" t="str">
        <f>CE281</f>
        <v>на 2023 г.</v>
      </c>
      <c r="CN292" s="200"/>
      <c r="CO292" s="200"/>
      <c r="CP292" s="200"/>
      <c r="CQ292" s="200"/>
      <c r="CR292" s="200"/>
      <c r="CS292" s="200"/>
      <c r="CT292" s="200"/>
      <c r="CU292" s="200"/>
      <c r="CV292" s="200"/>
      <c r="CW292" s="200"/>
      <c r="CX292" s="200"/>
      <c r="CY292" s="200" t="str">
        <f>BO292</f>
        <v>на 2021 г.</v>
      </c>
      <c r="CZ292" s="200"/>
      <c r="DA292" s="200"/>
      <c r="DB292" s="200"/>
      <c r="DC292" s="200"/>
      <c r="DD292" s="200"/>
      <c r="DE292" s="200"/>
      <c r="DF292" s="200"/>
      <c r="DG292" s="200"/>
      <c r="DH292" s="200"/>
      <c r="DI292" s="200"/>
      <c r="DJ292" s="200"/>
      <c r="DK292" s="200" t="str">
        <f>CA292</f>
        <v>на 2022 г.</v>
      </c>
      <c r="DL292" s="200"/>
      <c r="DM292" s="200"/>
      <c r="DN292" s="200"/>
      <c r="DO292" s="200"/>
      <c r="DP292" s="200"/>
      <c r="DQ292" s="200"/>
      <c r="DR292" s="200"/>
      <c r="DS292" s="200"/>
      <c r="DT292" s="200"/>
      <c r="DU292" s="200"/>
      <c r="DV292" s="200"/>
      <c r="DW292" s="200" t="str">
        <f>CM292</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127149.06</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99" t="s">
        <v>347</v>
      </c>
      <c r="AD296" s="300"/>
      <c r="AE296" s="300"/>
      <c r="AF296" s="300"/>
      <c r="AG296" s="300"/>
      <c r="AH296" s="300"/>
      <c r="AI296" s="300"/>
      <c r="AJ296" s="301"/>
      <c r="AK296" s="304"/>
      <c r="AL296" s="305"/>
      <c r="AM296" s="305"/>
      <c r="AN296" s="305"/>
      <c r="AO296" s="305"/>
      <c r="AP296" s="305"/>
      <c r="AQ296" s="305"/>
      <c r="AR296" s="305"/>
      <c r="AS296" s="305"/>
      <c r="AT296" s="306"/>
      <c r="AU296" s="304"/>
      <c r="AV296" s="305"/>
      <c r="AW296" s="305"/>
      <c r="AX296" s="305"/>
      <c r="AY296" s="305"/>
      <c r="AZ296" s="305"/>
      <c r="BA296" s="305"/>
      <c r="BB296" s="305"/>
      <c r="BC296" s="305"/>
      <c r="BD296" s="306"/>
      <c r="BE296" s="304"/>
      <c r="BF296" s="305"/>
      <c r="BG296" s="305"/>
      <c r="BH296" s="305"/>
      <c r="BI296" s="305"/>
      <c r="BJ296" s="305"/>
      <c r="BK296" s="305"/>
      <c r="BL296" s="305"/>
      <c r="BM296" s="305"/>
      <c r="BN296" s="306"/>
      <c r="BO296" s="304"/>
      <c r="BP296" s="305"/>
      <c r="BQ296" s="305"/>
      <c r="BR296" s="305"/>
      <c r="BS296" s="305"/>
      <c r="BT296" s="305"/>
      <c r="BU296" s="305"/>
      <c r="BV296" s="305"/>
      <c r="BW296" s="305"/>
      <c r="BX296" s="305"/>
      <c r="BY296" s="305"/>
      <c r="BZ296" s="306"/>
      <c r="CA296" s="304"/>
      <c r="CB296" s="305"/>
      <c r="CC296" s="305"/>
      <c r="CD296" s="305"/>
      <c r="CE296" s="305"/>
      <c r="CF296" s="305"/>
      <c r="CG296" s="305"/>
      <c r="CH296" s="305"/>
      <c r="CI296" s="305"/>
      <c r="CJ296" s="305"/>
      <c r="CK296" s="305"/>
      <c r="CL296" s="306"/>
      <c r="CM296" s="304"/>
      <c r="CN296" s="305"/>
      <c r="CO296" s="305"/>
      <c r="CP296" s="305"/>
      <c r="CQ296" s="305"/>
      <c r="CR296" s="305"/>
      <c r="CS296" s="305"/>
      <c r="CT296" s="305"/>
      <c r="CU296" s="305"/>
      <c r="CV296" s="305"/>
      <c r="CW296" s="305"/>
      <c r="CX296" s="306"/>
      <c r="CY296" s="304"/>
      <c r="CZ296" s="305"/>
      <c r="DA296" s="305"/>
      <c r="DB296" s="305"/>
      <c r="DC296" s="305"/>
      <c r="DD296" s="305"/>
      <c r="DE296" s="305"/>
      <c r="DF296" s="305"/>
      <c r="DG296" s="305"/>
      <c r="DH296" s="305"/>
      <c r="DI296" s="305"/>
      <c r="DJ296" s="306"/>
      <c r="DK296" s="304"/>
      <c r="DL296" s="305"/>
      <c r="DM296" s="305"/>
      <c r="DN296" s="305"/>
      <c r="DO296" s="305"/>
      <c r="DP296" s="305"/>
      <c r="DQ296" s="305"/>
      <c r="DR296" s="305"/>
      <c r="DS296" s="305"/>
      <c r="DT296" s="305"/>
      <c r="DU296" s="305"/>
      <c r="DV296" s="306"/>
      <c r="DW296" s="304"/>
      <c r="DX296" s="305"/>
      <c r="DY296" s="305"/>
      <c r="DZ296" s="305"/>
      <c r="EA296" s="305"/>
      <c r="EB296" s="305"/>
      <c r="EC296" s="305"/>
      <c r="ED296" s="305"/>
      <c r="EE296" s="305"/>
      <c r="EF296" s="305"/>
      <c r="EG296" s="305"/>
      <c r="EH296" s="306"/>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99" t="s">
        <v>412</v>
      </c>
      <c r="AD297" s="300"/>
      <c r="AE297" s="300"/>
      <c r="AF297" s="300"/>
      <c r="AG297" s="300"/>
      <c r="AH297" s="300"/>
      <c r="AI297" s="300"/>
      <c r="AJ297" s="301"/>
      <c r="AK297" s="304"/>
      <c r="AL297" s="305"/>
      <c r="AM297" s="305"/>
      <c r="AN297" s="305"/>
      <c r="AO297" s="305"/>
      <c r="AP297" s="305"/>
      <c r="AQ297" s="305"/>
      <c r="AR297" s="305"/>
      <c r="AS297" s="305"/>
      <c r="AT297" s="306"/>
      <c r="AU297" s="304"/>
      <c r="AV297" s="305"/>
      <c r="AW297" s="305"/>
      <c r="AX297" s="305"/>
      <c r="AY297" s="305"/>
      <c r="AZ297" s="305"/>
      <c r="BA297" s="305"/>
      <c r="BB297" s="305"/>
      <c r="BC297" s="305"/>
      <c r="BD297" s="306"/>
      <c r="BE297" s="304"/>
      <c r="BF297" s="305"/>
      <c r="BG297" s="305"/>
      <c r="BH297" s="305"/>
      <c r="BI297" s="305"/>
      <c r="BJ297" s="305"/>
      <c r="BK297" s="305"/>
      <c r="BL297" s="305"/>
      <c r="BM297" s="305"/>
      <c r="BN297" s="306"/>
      <c r="BO297" s="304"/>
      <c r="BP297" s="305"/>
      <c r="BQ297" s="305"/>
      <c r="BR297" s="305"/>
      <c r="BS297" s="305"/>
      <c r="BT297" s="305"/>
      <c r="BU297" s="305"/>
      <c r="BV297" s="305"/>
      <c r="BW297" s="305"/>
      <c r="BX297" s="305"/>
      <c r="BY297" s="305"/>
      <c r="BZ297" s="306"/>
      <c r="CA297" s="304"/>
      <c r="CB297" s="305"/>
      <c r="CC297" s="305"/>
      <c r="CD297" s="305"/>
      <c r="CE297" s="305"/>
      <c r="CF297" s="305"/>
      <c r="CG297" s="305"/>
      <c r="CH297" s="305"/>
      <c r="CI297" s="305"/>
      <c r="CJ297" s="305"/>
      <c r="CK297" s="305"/>
      <c r="CL297" s="306"/>
      <c r="CM297" s="304"/>
      <c r="CN297" s="305"/>
      <c r="CO297" s="305"/>
      <c r="CP297" s="305"/>
      <c r="CQ297" s="305"/>
      <c r="CR297" s="305"/>
      <c r="CS297" s="305"/>
      <c r="CT297" s="305"/>
      <c r="CU297" s="305"/>
      <c r="CV297" s="305"/>
      <c r="CW297" s="305"/>
      <c r="CX297" s="306"/>
      <c r="CY297" s="304"/>
      <c r="CZ297" s="305"/>
      <c r="DA297" s="305"/>
      <c r="DB297" s="305"/>
      <c r="DC297" s="305"/>
      <c r="DD297" s="305"/>
      <c r="DE297" s="305"/>
      <c r="DF297" s="305"/>
      <c r="DG297" s="305"/>
      <c r="DH297" s="305"/>
      <c r="DI297" s="305"/>
      <c r="DJ297" s="306"/>
      <c r="DK297" s="304"/>
      <c r="DL297" s="305"/>
      <c r="DM297" s="305"/>
      <c r="DN297" s="305"/>
      <c r="DO297" s="305"/>
      <c r="DP297" s="305"/>
      <c r="DQ297" s="305"/>
      <c r="DR297" s="305"/>
      <c r="DS297" s="305"/>
      <c r="DT297" s="305"/>
      <c r="DU297" s="305"/>
      <c r="DV297" s="306"/>
      <c r="DW297" s="304"/>
      <c r="DX297" s="305"/>
      <c r="DY297" s="305"/>
      <c r="DZ297" s="305"/>
      <c r="EA297" s="305"/>
      <c r="EB297" s="305"/>
      <c r="EC297" s="305"/>
      <c r="ED297" s="305"/>
      <c r="EE297" s="305"/>
      <c r="EF297" s="305"/>
      <c r="EG297" s="305"/>
      <c r="EH297" s="306"/>
    </row>
    <row r="298" spans="1:138" s="23" customFormat="1" ht="44.25" customHeight="1">
      <c r="A298" s="231" t="s">
        <v>491</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423</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127149.06</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f>
        <v>1266105.06</v>
      </c>
      <c r="EJ299" s="102">
        <f>CW15+DG91+DK129+DK140+DK299</f>
        <v>307599.06</v>
      </c>
      <c r="EK299" s="102">
        <f>DP15+DP67+DW129+DW140+DW299</f>
        <v>307599.06</v>
      </c>
    </row>
    <row r="300" spans="1:141"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c r="EI300" s="102">
        <f>EI299-'1 раздел'!E22</f>
        <v>0</v>
      </c>
      <c r="EJ300" s="102">
        <f>'1 раздел'!F22-'расчет выплат ИЦ'!EJ299</f>
        <v>0</v>
      </c>
      <c r="EK300" s="102">
        <f>'1 раздел'!G22-'расчет выплат ИЦ'!EK299</f>
        <v>0</v>
      </c>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3">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0" t="s">
        <v>477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15.75">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5.75">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340</v>
      </c>
      <c r="CE7" s="200"/>
      <c r="CF7" s="200"/>
      <c r="CG7" s="200"/>
      <c r="CH7" s="200"/>
      <c r="CI7" s="200"/>
      <c r="CJ7" s="200"/>
      <c r="CK7" s="200"/>
      <c r="CL7" s="200"/>
      <c r="CM7" s="200"/>
      <c r="CN7" s="200"/>
      <c r="CO7" s="200"/>
      <c r="CP7" s="200"/>
      <c r="CQ7" s="200"/>
      <c r="CR7" s="200"/>
      <c r="CS7" s="200"/>
      <c r="CT7" s="200"/>
      <c r="CU7" s="200"/>
      <c r="CV7" s="200"/>
      <c r="CW7" s="200" t="s">
        <v>343</v>
      </c>
      <c r="CX7" s="200"/>
      <c r="CY7" s="200"/>
      <c r="CZ7" s="200"/>
      <c r="DA7" s="200"/>
      <c r="DB7" s="200"/>
      <c r="DC7" s="200"/>
      <c r="DD7" s="200"/>
      <c r="DE7" s="200"/>
      <c r="DF7" s="200"/>
      <c r="DG7" s="200"/>
      <c r="DH7" s="200"/>
      <c r="DI7" s="200"/>
      <c r="DJ7" s="200"/>
      <c r="DK7" s="200"/>
      <c r="DL7" s="200"/>
      <c r="DM7" s="200"/>
      <c r="DN7" s="200"/>
      <c r="DO7" s="200"/>
      <c r="DP7" s="200" t="s">
        <v>342</v>
      </c>
      <c r="DQ7" s="200"/>
      <c r="DR7" s="200"/>
      <c r="DS7" s="200"/>
      <c r="DT7" s="200"/>
      <c r="DU7" s="200"/>
      <c r="DV7" s="200"/>
      <c r="DW7" s="200"/>
      <c r="DX7" s="200"/>
      <c r="DY7" s="200"/>
      <c r="DZ7" s="200"/>
      <c r="EA7" s="200"/>
      <c r="EB7" s="200"/>
      <c r="EC7" s="200"/>
      <c r="ED7" s="200"/>
      <c r="EE7" s="200"/>
      <c r="EF7" s="200"/>
      <c r="EG7" s="200"/>
      <c r="EH7" s="200"/>
    </row>
    <row r="8" spans="1:138" s="23" customFormat="1" ht="15.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15.75">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15.75">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5.75">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row>
    <row r="13" spans="1:138" s="23" customFormat="1" ht="15.75">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15.75">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15.75">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5.75">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5">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15">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15">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15.75">
      <c r="A26" s="210"/>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f>(BA26+BM26+BY26)*CK26/100</f>
        <v>0</v>
      </c>
      <c r="CR26" s="224"/>
      <c r="CS26" s="224"/>
      <c r="CT26" s="224"/>
      <c r="CU26" s="224"/>
      <c r="CV26" s="224"/>
      <c r="CW26" s="224"/>
      <c r="CX26" s="224"/>
      <c r="CY26" s="224"/>
      <c r="CZ26" s="224"/>
      <c r="DA26" s="224"/>
      <c r="DB26" s="224"/>
      <c r="DC26" s="232">
        <v>30</v>
      </c>
      <c r="DD26" s="232"/>
      <c r="DE26" s="232"/>
      <c r="DF26" s="232"/>
      <c r="DG26" s="232"/>
      <c r="DH26" s="232"/>
      <c r="DI26" s="224">
        <f>(BA26+BM26+BY26)*DC26/100</f>
        <v>0</v>
      </c>
      <c r="DJ26" s="224"/>
      <c r="DK26" s="224"/>
      <c r="DL26" s="224"/>
      <c r="DM26" s="224"/>
      <c r="DN26" s="224"/>
      <c r="DO26" s="224"/>
      <c r="DP26" s="224"/>
      <c r="DQ26" s="224"/>
      <c r="DR26" s="224"/>
      <c r="DS26" s="224"/>
      <c r="DT26" s="224"/>
      <c r="DU26" s="322">
        <f>AC26*AM26*12</f>
        <v>0</v>
      </c>
      <c r="DV26" s="322"/>
      <c r="DW26" s="322"/>
      <c r="DX26" s="322"/>
      <c r="DY26" s="322"/>
      <c r="DZ26" s="322"/>
      <c r="EA26" s="322"/>
      <c r="EB26" s="322"/>
      <c r="EC26" s="322"/>
      <c r="ED26" s="322"/>
      <c r="EE26" s="322"/>
      <c r="EF26" s="322"/>
      <c r="EG26" s="322"/>
      <c r="EH26" s="322"/>
    </row>
    <row r="27" spans="1:138" s="23" customFormat="1" ht="15.75">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SUM(BY27:BY28)</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15.75">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15.75">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15.75">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15.75">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5">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
        <v>340</v>
      </c>
      <c r="CE59" s="200"/>
      <c r="CF59" s="200"/>
      <c r="CG59" s="200"/>
      <c r="CH59" s="200"/>
      <c r="CI59" s="200"/>
      <c r="CJ59" s="200"/>
      <c r="CK59" s="200"/>
      <c r="CL59" s="200"/>
      <c r="CM59" s="200"/>
      <c r="CN59" s="200"/>
      <c r="CO59" s="200"/>
      <c r="CP59" s="200"/>
      <c r="CQ59" s="200"/>
      <c r="CR59" s="200"/>
      <c r="CS59" s="200"/>
      <c r="CT59" s="200"/>
      <c r="CU59" s="200"/>
      <c r="CV59" s="200"/>
      <c r="CW59" s="291" t="s">
        <v>343</v>
      </c>
      <c r="CX59" s="292"/>
      <c r="CY59" s="292"/>
      <c r="CZ59" s="292"/>
      <c r="DA59" s="292"/>
      <c r="DB59" s="292"/>
      <c r="DC59" s="292"/>
      <c r="DD59" s="292"/>
      <c r="DE59" s="292"/>
      <c r="DF59" s="292"/>
      <c r="DG59" s="292"/>
      <c r="DH59" s="292"/>
      <c r="DI59" s="292"/>
      <c r="DJ59" s="292"/>
      <c r="DK59" s="292"/>
      <c r="DL59" s="292"/>
      <c r="DM59" s="292"/>
      <c r="DN59" s="292"/>
      <c r="DO59" s="293"/>
      <c r="DP59" s="200" t="s">
        <v>342</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15">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15.75">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15.75">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15.75">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row>
    <row r="65" spans="1:138" s="23" customFormat="1" ht="15.75">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15.75">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5.75">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15">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
        <v>340</v>
      </c>
      <c r="BD72" s="200"/>
      <c r="BE72" s="200"/>
      <c r="BF72" s="200"/>
      <c r="BG72" s="200"/>
      <c r="BH72" s="200"/>
      <c r="BI72" s="200"/>
      <c r="BJ72" s="200"/>
      <c r="BK72" s="200"/>
      <c r="BL72" s="200"/>
      <c r="BM72" s="200"/>
      <c r="BN72" s="200"/>
      <c r="BO72" s="200"/>
      <c r="BP72" s="200"/>
      <c r="BQ72" s="200" t="s">
        <v>343</v>
      </c>
      <c r="BR72" s="200"/>
      <c r="BS72" s="200"/>
      <c r="BT72" s="200"/>
      <c r="BU72" s="200"/>
      <c r="BV72" s="200"/>
      <c r="BW72" s="200"/>
      <c r="BX72" s="200"/>
      <c r="BY72" s="200"/>
      <c r="BZ72" s="200"/>
      <c r="CA72" s="200"/>
      <c r="CB72" s="200"/>
      <c r="CC72" s="200"/>
      <c r="CD72" s="200"/>
      <c r="CE72" s="200" t="s">
        <v>342</v>
      </c>
      <c r="CF72" s="200"/>
      <c r="CG72" s="200"/>
      <c r="CH72" s="200"/>
      <c r="CI72" s="200"/>
      <c r="CJ72" s="200"/>
      <c r="CK72" s="200"/>
      <c r="CL72" s="200"/>
      <c r="CM72" s="200"/>
      <c r="CN72" s="200"/>
      <c r="CO72" s="200"/>
      <c r="CP72" s="200"/>
      <c r="CQ72" s="200"/>
      <c r="CR72" s="200"/>
      <c r="CS72" s="200" t="s">
        <v>340</v>
      </c>
      <c r="CT72" s="200"/>
      <c r="CU72" s="200"/>
      <c r="CV72" s="200"/>
      <c r="CW72" s="200"/>
      <c r="CX72" s="200"/>
      <c r="CY72" s="200"/>
      <c r="CZ72" s="200"/>
      <c r="DA72" s="200"/>
      <c r="DB72" s="200"/>
      <c r="DC72" s="200"/>
      <c r="DD72" s="200"/>
      <c r="DE72" s="200"/>
      <c r="DF72" s="200"/>
      <c r="DG72" s="200" t="s">
        <v>343</v>
      </c>
      <c r="DH72" s="200"/>
      <c r="DI72" s="200"/>
      <c r="DJ72" s="200"/>
      <c r="DK72" s="200"/>
      <c r="DL72" s="200"/>
      <c r="DM72" s="200"/>
      <c r="DN72" s="200"/>
      <c r="DO72" s="200"/>
      <c r="DP72" s="200"/>
      <c r="DQ72" s="200"/>
      <c r="DR72" s="200"/>
      <c r="DS72" s="200"/>
      <c r="DT72" s="200"/>
      <c r="DU72" s="200" t="s">
        <v>342</v>
      </c>
      <c r="DV72" s="200"/>
      <c r="DW72" s="200"/>
      <c r="DX72" s="200"/>
      <c r="DY72" s="200"/>
      <c r="DZ72" s="200"/>
      <c r="EA72" s="200"/>
      <c r="EB72" s="200"/>
      <c r="EC72" s="200"/>
      <c r="ED72" s="200"/>
      <c r="EE72" s="200"/>
      <c r="EF72" s="200"/>
      <c r="EG72" s="200"/>
      <c r="EH72" s="200"/>
    </row>
    <row r="73" spans="1:138" s="22" customFormat="1" ht="15">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15.75">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5.75">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5.75">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75">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15.75">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15.75">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5.75">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15.75">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15.75">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15.75">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5.75">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15.75">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15.75">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15.75">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5.75">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15.75">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15.75">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15.7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15.75">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15.75">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15">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
        <v>340</v>
      </c>
      <c r="DF101" s="200"/>
      <c r="DG101" s="200"/>
      <c r="DH101" s="200"/>
      <c r="DI101" s="200"/>
      <c r="DJ101" s="200"/>
      <c r="DK101" s="200"/>
      <c r="DL101" s="200"/>
      <c r="DM101" s="200"/>
      <c r="DN101" s="200"/>
      <c r="DO101" s="200" t="s">
        <v>343</v>
      </c>
      <c r="DP101" s="200"/>
      <c r="DQ101" s="200"/>
      <c r="DR101" s="200"/>
      <c r="DS101" s="200"/>
      <c r="DT101" s="200"/>
      <c r="DU101" s="200"/>
      <c r="DV101" s="200"/>
      <c r="DW101" s="200"/>
      <c r="DX101" s="200"/>
      <c r="DY101" s="200" t="s">
        <v>342</v>
      </c>
      <c r="DZ101" s="200"/>
      <c r="EA101" s="200"/>
      <c r="EB101" s="200"/>
      <c r="EC101" s="200"/>
      <c r="ED101" s="200"/>
      <c r="EE101" s="200"/>
      <c r="EF101" s="200"/>
      <c r="EG101" s="200"/>
      <c r="EH101" s="200"/>
    </row>
    <row r="102" spans="1:138" s="26" customFormat="1" ht="12.7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15.75">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
        <v>340</v>
      </c>
      <c r="DF112" s="200"/>
      <c r="DG112" s="200"/>
      <c r="DH112" s="200"/>
      <c r="DI112" s="200"/>
      <c r="DJ112" s="200"/>
      <c r="DK112" s="200"/>
      <c r="DL112" s="200"/>
      <c r="DM112" s="200"/>
      <c r="DN112" s="200"/>
      <c r="DO112" s="200" t="s">
        <v>343</v>
      </c>
      <c r="DP112" s="200"/>
      <c r="DQ112" s="200"/>
      <c r="DR112" s="200"/>
      <c r="DS112" s="200"/>
      <c r="DT112" s="200"/>
      <c r="DU112" s="200"/>
      <c r="DV112" s="200"/>
      <c r="DW112" s="200"/>
      <c r="DX112" s="200"/>
      <c r="DY112" s="200" t="s">
        <v>342</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15">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
        <v>346</v>
      </c>
      <c r="BP123" s="200"/>
      <c r="BQ123" s="200"/>
      <c r="BR123" s="200"/>
      <c r="BS123" s="200"/>
      <c r="BT123" s="200"/>
      <c r="BU123" s="200"/>
      <c r="BV123" s="200"/>
      <c r="BW123" s="200"/>
      <c r="BX123" s="200"/>
      <c r="BY123" s="200"/>
      <c r="BZ123" s="200"/>
      <c r="CA123" s="200" t="s">
        <v>341</v>
      </c>
      <c r="CB123" s="200"/>
      <c r="CC123" s="200"/>
      <c r="CD123" s="200"/>
      <c r="CE123" s="200"/>
      <c r="CF123" s="200"/>
      <c r="CG123" s="200"/>
      <c r="CH123" s="200"/>
      <c r="CI123" s="200"/>
      <c r="CJ123" s="200"/>
      <c r="CK123" s="200"/>
      <c r="CL123" s="200"/>
      <c r="CM123" s="200" t="s">
        <v>345</v>
      </c>
      <c r="CN123" s="200"/>
      <c r="CO123" s="200"/>
      <c r="CP123" s="200"/>
      <c r="CQ123" s="200"/>
      <c r="CR123" s="200"/>
      <c r="CS123" s="200"/>
      <c r="CT123" s="200"/>
      <c r="CU123" s="200"/>
      <c r="CV123" s="200"/>
      <c r="CW123" s="200"/>
      <c r="CX123" s="200"/>
      <c r="CY123" s="200" t="s">
        <v>346</v>
      </c>
      <c r="CZ123" s="200"/>
      <c r="DA123" s="200"/>
      <c r="DB123" s="200"/>
      <c r="DC123" s="200"/>
      <c r="DD123" s="200"/>
      <c r="DE123" s="200"/>
      <c r="DF123" s="200"/>
      <c r="DG123" s="200"/>
      <c r="DH123" s="200"/>
      <c r="DI123" s="200"/>
      <c r="DJ123" s="200"/>
      <c r="DK123" s="200" t="s">
        <v>341</v>
      </c>
      <c r="DL123" s="200"/>
      <c r="DM123" s="200"/>
      <c r="DN123" s="200"/>
      <c r="DO123" s="200"/>
      <c r="DP123" s="200"/>
      <c r="DQ123" s="200"/>
      <c r="DR123" s="200"/>
      <c r="DS123" s="200"/>
      <c r="DT123" s="200"/>
      <c r="DU123" s="200"/>
      <c r="DV123" s="200"/>
      <c r="DW123" s="200" t="s">
        <v>345</v>
      </c>
      <c r="DX123" s="200"/>
      <c r="DY123" s="200"/>
      <c r="DZ123" s="200"/>
      <c r="EA123" s="200"/>
      <c r="EB123" s="200"/>
      <c r="EC123" s="200"/>
      <c r="ED123" s="200"/>
      <c r="EE123" s="200"/>
      <c r="EF123" s="200"/>
      <c r="EG123" s="200"/>
      <c r="EH123" s="200"/>
    </row>
    <row r="124" spans="1:138" s="26" customFormat="1" ht="12.7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2.75">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15.75">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
        <v>346</v>
      </c>
      <c r="BP134" s="200"/>
      <c r="BQ134" s="200"/>
      <c r="BR134" s="200"/>
      <c r="BS134" s="200"/>
      <c r="BT134" s="200"/>
      <c r="BU134" s="200"/>
      <c r="BV134" s="200"/>
      <c r="BW134" s="200"/>
      <c r="BX134" s="200"/>
      <c r="BY134" s="200"/>
      <c r="BZ134" s="200"/>
      <c r="CA134" s="200" t="s">
        <v>341</v>
      </c>
      <c r="CB134" s="200"/>
      <c r="CC134" s="200"/>
      <c r="CD134" s="200"/>
      <c r="CE134" s="200"/>
      <c r="CF134" s="200"/>
      <c r="CG134" s="200"/>
      <c r="CH134" s="200"/>
      <c r="CI134" s="200"/>
      <c r="CJ134" s="200"/>
      <c r="CK134" s="200"/>
      <c r="CL134" s="200"/>
      <c r="CM134" s="200" t="s">
        <v>345</v>
      </c>
      <c r="CN134" s="200"/>
      <c r="CO134" s="200"/>
      <c r="CP134" s="200"/>
      <c r="CQ134" s="200"/>
      <c r="CR134" s="200"/>
      <c r="CS134" s="200"/>
      <c r="CT134" s="200"/>
      <c r="CU134" s="200"/>
      <c r="CV134" s="200"/>
      <c r="CW134" s="200"/>
      <c r="CX134" s="200"/>
      <c r="CY134" s="200" t="s">
        <v>346</v>
      </c>
      <c r="CZ134" s="200"/>
      <c r="DA134" s="200"/>
      <c r="DB134" s="200"/>
      <c r="DC134" s="200"/>
      <c r="DD134" s="200"/>
      <c r="DE134" s="200"/>
      <c r="DF134" s="200"/>
      <c r="DG134" s="200"/>
      <c r="DH134" s="200"/>
      <c r="DI134" s="200"/>
      <c r="DJ134" s="200"/>
      <c r="DK134" s="200" t="s">
        <v>341</v>
      </c>
      <c r="DL134" s="200"/>
      <c r="DM134" s="200"/>
      <c r="DN134" s="200"/>
      <c r="DO134" s="200"/>
      <c r="DP134" s="200"/>
      <c r="DQ134" s="200"/>
      <c r="DR134" s="200"/>
      <c r="DS134" s="200"/>
      <c r="DT134" s="200"/>
      <c r="DU134" s="200"/>
      <c r="DV134" s="200"/>
      <c r="DW134" s="200" t="s">
        <v>345</v>
      </c>
      <c r="DX134" s="200"/>
      <c r="DY134" s="200"/>
      <c r="DZ134" s="200"/>
      <c r="EA134" s="200"/>
      <c r="EB134" s="200"/>
      <c r="EC134" s="200"/>
      <c r="ED134" s="200"/>
      <c r="EE134" s="200"/>
      <c r="EF134" s="200"/>
      <c r="EG134" s="200"/>
      <c r="EH134" s="200"/>
    </row>
    <row r="135" spans="1:138" s="23" customFormat="1" ht="15.7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15.75">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15.75">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5.75">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
        <v>346</v>
      </c>
      <c r="BP145" s="200"/>
      <c r="BQ145" s="200"/>
      <c r="BR145" s="200"/>
      <c r="BS145" s="200"/>
      <c r="BT145" s="200"/>
      <c r="BU145" s="200"/>
      <c r="BV145" s="200"/>
      <c r="BW145" s="200"/>
      <c r="BX145" s="200"/>
      <c r="BY145" s="200"/>
      <c r="BZ145" s="200"/>
      <c r="CA145" s="200" t="s">
        <v>341</v>
      </c>
      <c r="CB145" s="200"/>
      <c r="CC145" s="200"/>
      <c r="CD145" s="200"/>
      <c r="CE145" s="200"/>
      <c r="CF145" s="200"/>
      <c r="CG145" s="200"/>
      <c r="CH145" s="200"/>
      <c r="CI145" s="200"/>
      <c r="CJ145" s="200"/>
      <c r="CK145" s="200"/>
      <c r="CL145" s="200"/>
      <c r="CM145" s="200" t="s">
        <v>345</v>
      </c>
      <c r="CN145" s="200"/>
      <c r="CO145" s="200"/>
      <c r="CP145" s="200"/>
      <c r="CQ145" s="200"/>
      <c r="CR145" s="200"/>
      <c r="CS145" s="200"/>
      <c r="CT145" s="200"/>
      <c r="CU145" s="200"/>
      <c r="CV145" s="200"/>
      <c r="CW145" s="200"/>
      <c r="CX145" s="200"/>
      <c r="CY145" s="200" t="s">
        <v>346</v>
      </c>
      <c r="CZ145" s="200"/>
      <c r="DA145" s="200"/>
      <c r="DB145" s="200"/>
      <c r="DC145" s="200"/>
      <c r="DD145" s="200"/>
      <c r="DE145" s="200"/>
      <c r="DF145" s="200"/>
      <c r="DG145" s="200"/>
      <c r="DH145" s="200"/>
      <c r="DI145" s="200"/>
      <c r="DJ145" s="200"/>
      <c r="DK145" s="200" t="s">
        <v>341</v>
      </c>
      <c r="DL145" s="200"/>
      <c r="DM145" s="200"/>
      <c r="DN145" s="200"/>
      <c r="DO145" s="200"/>
      <c r="DP145" s="200"/>
      <c r="DQ145" s="200"/>
      <c r="DR145" s="200"/>
      <c r="DS145" s="200"/>
      <c r="DT145" s="200"/>
      <c r="DU145" s="200"/>
      <c r="DV145" s="200"/>
      <c r="DW145" s="200" t="s">
        <v>345</v>
      </c>
      <c r="DX145" s="200"/>
      <c r="DY145" s="200"/>
      <c r="DZ145" s="200"/>
      <c r="EA145" s="200"/>
      <c r="EB145" s="200"/>
      <c r="EC145" s="200"/>
      <c r="ED145" s="200"/>
      <c r="EE145" s="200"/>
      <c r="EF145" s="200"/>
      <c r="EG145" s="200"/>
      <c r="EH145" s="200"/>
    </row>
    <row r="146" spans="1:138" s="23" customFormat="1" ht="15.75">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t="s">
        <v>525</v>
      </c>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15.75">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5.75">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15.75">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
        <v>346</v>
      </c>
      <c r="AL156" s="200"/>
      <c r="AM156" s="200"/>
      <c r="AN156" s="200"/>
      <c r="AO156" s="200"/>
      <c r="AP156" s="200"/>
      <c r="AQ156" s="200"/>
      <c r="AR156" s="200"/>
      <c r="AS156" s="200"/>
      <c r="AT156" s="200"/>
      <c r="AU156" s="200" t="s">
        <v>341</v>
      </c>
      <c r="AV156" s="200"/>
      <c r="AW156" s="200"/>
      <c r="AX156" s="200"/>
      <c r="AY156" s="200"/>
      <c r="AZ156" s="200"/>
      <c r="BA156" s="200"/>
      <c r="BB156" s="200"/>
      <c r="BC156" s="200"/>
      <c r="BD156" s="200"/>
      <c r="BE156" s="200" t="s">
        <v>345</v>
      </c>
      <c r="BF156" s="200"/>
      <c r="BG156" s="200"/>
      <c r="BH156" s="200"/>
      <c r="BI156" s="200"/>
      <c r="BJ156" s="200"/>
      <c r="BK156" s="200"/>
      <c r="BL156" s="200"/>
      <c r="BM156" s="200"/>
      <c r="BN156" s="200"/>
      <c r="BO156" s="200" t="s">
        <v>346</v>
      </c>
      <c r="BP156" s="200"/>
      <c r="BQ156" s="200"/>
      <c r="BR156" s="200"/>
      <c r="BS156" s="200"/>
      <c r="BT156" s="200"/>
      <c r="BU156" s="200"/>
      <c r="BV156" s="200"/>
      <c r="BW156" s="200"/>
      <c r="BX156" s="200"/>
      <c r="BY156" s="200"/>
      <c r="BZ156" s="200"/>
      <c r="CA156" s="200" t="s">
        <v>341</v>
      </c>
      <c r="CB156" s="200"/>
      <c r="CC156" s="200"/>
      <c r="CD156" s="200"/>
      <c r="CE156" s="200"/>
      <c r="CF156" s="200"/>
      <c r="CG156" s="200"/>
      <c r="CH156" s="200"/>
      <c r="CI156" s="200"/>
      <c r="CJ156" s="200"/>
      <c r="CK156" s="200"/>
      <c r="CL156" s="200"/>
      <c r="CM156" s="200" t="s">
        <v>345</v>
      </c>
      <c r="CN156" s="200"/>
      <c r="CO156" s="200"/>
      <c r="CP156" s="200"/>
      <c r="CQ156" s="200"/>
      <c r="CR156" s="200"/>
      <c r="CS156" s="200"/>
      <c r="CT156" s="200"/>
      <c r="CU156" s="200"/>
      <c r="CV156" s="200"/>
      <c r="CW156" s="200"/>
      <c r="CX156" s="200"/>
      <c r="CY156" s="200" t="s">
        <v>346</v>
      </c>
      <c r="CZ156" s="200"/>
      <c r="DA156" s="200"/>
      <c r="DB156" s="200"/>
      <c r="DC156" s="200"/>
      <c r="DD156" s="200"/>
      <c r="DE156" s="200"/>
      <c r="DF156" s="200"/>
      <c r="DG156" s="200"/>
      <c r="DH156" s="200"/>
      <c r="DI156" s="200"/>
      <c r="DJ156" s="200"/>
      <c r="DK156" s="200" t="s">
        <v>341</v>
      </c>
      <c r="DL156" s="200"/>
      <c r="DM156" s="200"/>
      <c r="DN156" s="200"/>
      <c r="DO156" s="200"/>
      <c r="DP156" s="200"/>
      <c r="DQ156" s="200"/>
      <c r="DR156" s="200"/>
      <c r="DS156" s="200"/>
      <c r="DT156" s="200"/>
      <c r="DU156" s="200"/>
      <c r="DV156" s="200"/>
      <c r="DW156" s="200" t="s">
        <v>345</v>
      </c>
      <c r="DX156" s="200"/>
      <c r="DY156" s="200"/>
      <c r="DZ156" s="200"/>
      <c r="EA156" s="200"/>
      <c r="EB156" s="200"/>
      <c r="EC156" s="200"/>
      <c r="ED156" s="200"/>
      <c r="EE156" s="200"/>
      <c r="EF156" s="200"/>
      <c r="EG156" s="200"/>
      <c r="EH156" s="200"/>
    </row>
    <row r="157" spans="1:138" s="23" customFormat="1" ht="15.75">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15.75">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5.75">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
        <v>346</v>
      </c>
      <c r="BP167" s="200"/>
      <c r="BQ167" s="200"/>
      <c r="BR167" s="200"/>
      <c r="BS167" s="200"/>
      <c r="BT167" s="200"/>
      <c r="BU167" s="200"/>
      <c r="BV167" s="200"/>
      <c r="BW167" s="200"/>
      <c r="BX167" s="200"/>
      <c r="BY167" s="200"/>
      <c r="BZ167" s="200"/>
      <c r="CA167" s="200" t="s">
        <v>341</v>
      </c>
      <c r="CB167" s="200"/>
      <c r="CC167" s="200"/>
      <c r="CD167" s="200"/>
      <c r="CE167" s="200"/>
      <c r="CF167" s="200"/>
      <c r="CG167" s="200"/>
      <c r="CH167" s="200"/>
      <c r="CI167" s="200"/>
      <c r="CJ167" s="200"/>
      <c r="CK167" s="200"/>
      <c r="CL167" s="200"/>
      <c r="CM167" s="200" t="s">
        <v>345</v>
      </c>
      <c r="CN167" s="200"/>
      <c r="CO167" s="200"/>
      <c r="CP167" s="200"/>
      <c r="CQ167" s="200"/>
      <c r="CR167" s="200"/>
      <c r="CS167" s="200"/>
      <c r="CT167" s="200"/>
      <c r="CU167" s="200"/>
      <c r="CV167" s="200"/>
      <c r="CW167" s="200"/>
      <c r="CX167" s="200"/>
      <c r="CY167" s="200" t="s">
        <v>346</v>
      </c>
      <c r="CZ167" s="200"/>
      <c r="DA167" s="200"/>
      <c r="DB167" s="200"/>
      <c r="DC167" s="200"/>
      <c r="DD167" s="200"/>
      <c r="DE167" s="200"/>
      <c r="DF167" s="200"/>
      <c r="DG167" s="200"/>
      <c r="DH167" s="200"/>
      <c r="DI167" s="200"/>
      <c r="DJ167" s="200"/>
      <c r="DK167" s="200" t="s">
        <v>341</v>
      </c>
      <c r="DL167" s="200"/>
      <c r="DM167" s="200"/>
      <c r="DN167" s="200"/>
      <c r="DO167" s="200"/>
      <c r="DP167" s="200"/>
      <c r="DQ167" s="200"/>
      <c r="DR167" s="200"/>
      <c r="DS167" s="200"/>
      <c r="DT167" s="200"/>
      <c r="DU167" s="200"/>
      <c r="DV167" s="200"/>
      <c r="DW167" s="200" t="s">
        <v>345</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15.75">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
        <v>343</v>
      </c>
      <c r="CE180" s="200"/>
      <c r="CF180" s="200"/>
      <c r="CG180" s="200"/>
      <c r="CH180" s="200"/>
      <c r="CI180" s="200"/>
      <c r="CJ180" s="200"/>
      <c r="CK180" s="200"/>
      <c r="CL180" s="200"/>
      <c r="CM180" s="200"/>
      <c r="CN180" s="200"/>
      <c r="CO180" s="200"/>
      <c r="CP180" s="200"/>
      <c r="CQ180" s="200"/>
      <c r="CR180" s="200"/>
      <c r="CS180" s="200"/>
      <c r="CT180" s="200"/>
      <c r="CU180" s="200"/>
      <c r="CV180" s="200"/>
      <c r="CW180" s="291" t="s">
        <v>342</v>
      </c>
      <c r="CX180" s="292"/>
      <c r="CY180" s="292"/>
      <c r="CZ180" s="292"/>
      <c r="DA180" s="292"/>
      <c r="DB180" s="292"/>
      <c r="DC180" s="292"/>
      <c r="DD180" s="292"/>
      <c r="DE180" s="292"/>
      <c r="DF180" s="292"/>
      <c r="DG180" s="292"/>
      <c r="DH180" s="292"/>
      <c r="DI180" s="292"/>
      <c r="DJ180" s="292"/>
      <c r="DK180" s="292"/>
      <c r="DL180" s="292"/>
      <c r="DM180" s="292"/>
      <c r="DN180" s="292"/>
      <c r="DO180" s="293"/>
      <c r="DP180" s="200" t="s">
        <v>507</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320000+14883.9</f>
        <v>334883.9</v>
      </c>
      <c r="CE196" s="229"/>
      <c r="CF196" s="229"/>
      <c r="CG196" s="229"/>
      <c r="CH196" s="229"/>
      <c r="CI196" s="229"/>
      <c r="CJ196" s="229"/>
      <c r="CK196" s="229"/>
      <c r="CL196" s="229"/>
      <c r="CM196" s="229"/>
      <c r="CN196" s="229"/>
      <c r="CO196" s="229"/>
      <c r="CP196" s="229"/>
      <c r="CQ196" s="229"/>
      <c r="CR196" s="229"/>
      <c r="CS196" s="229"/>
      <c r="CT196" s="229"/>
      <c r="CU196" s="229"/>
      <c r="CV196" s="229"/>
      <c r="CW196" s="229">
        <v>320000</v>
      </c>
      <c r="CX196" s="229"/>
      <c r="CY196" s="229"/>
      <c r="CZ196" s="229"/>
      <c r="DA196" s="229"/>
      <c r="DB196" s="229"/>
      <c r="DC196" s="229"/>
      <c r="DD196" s="229"/>
      <c r="DE196" s="229"/>
      <c r="DF196" s="229"/>
      <c r="DG196" s="229"/>
      <c r="DH196" s="229"/>
      <c r="DI196" s="229"/>
      <c r="DJ196" s="229"/>
      <c r="DK196" s="229"/>
      <c r="DL196" s="229"/>
      <c r="DM196" s="229"/>
      <c r="DN196" s="229"/>
      <c r="DO196" s="229"/>
      <c r="DP196" s="229">
        <v>320000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hidden="1">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hidden="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hidden="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hidden="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
        <v>340</v>
      </c>
      <c r="DF204" s="200"/>
      <c r="DG204" s="200"/>
      <c r="DH204" s="200"/>
      <c r="DI204" s="200"/>
      <c r="DJ204" s="200"/>
      <c r="DK204" s="200"/>
      <c r="DL204" s="200"/>
      <c r="DM204" s="200"/>
      <c r="DN204" s="200"/>
      <c r="DO204" s="200" t="s">
        <v>343</v>
      </c>
      <c r="DP204" s="200"/>
      <c r="DQ204" s="200"/>
      <c r="DR204" s="200"/>
      <c r="DS204" s="200"/>
      <c r="DT204" s="200"/>
      <c r="DU204" s="200"/>
      <c r="DV204" s="200"/>
      <c r="DW204" s="200"/>
      <c r="DX204" s="200"/>
      <c r="DY204" s="200" t="s">
        <v>342</v>
      </c>
      <c r="DZ204" s="200"/>
      <c r="EA204" s="200"/>
      <c r="EB204" s="200"/>
      <c r="EC204" s="200"/>
      <c r="ED204" s="200"/>
      <c r="EE204" s="200"/>
      <c r="EF204" s="200"/>
      <c r="EG204" s="200"/>
      <c r="EH204" s="200"/>
    </row>
    <row r="205" spans="1:138" s="23" customFormat="1" ht="68.25" customHeight="1" hidden="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hidden="1">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hidden="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hidden="1">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hidden="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hidden="1">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hidden="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hidden="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hidden="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
        <v>346</v>
      </c>
      <c r="BP215" s="200"/>
      <c r="BQ215" s="200"/>
      <c r="BR215" s="200"/>
      <c r="BS215" s="200"/>
      <c r="BT215" s="200"/>
      <c r="BU215" s="200"/>
      <c r="BV215" s="200"/>
      <c r="BW215" s="200"/>
      <c r="BX215" s="200"/>
      <c r="BY215" s="200"/>
      <c r="BZ215" s="200"/>
      <c r="CA215" s="200" t="s">
        <v>341</v>
      </c>
      <c r="CB215" s="200"/>
      <c r="CC215" s="200"/>
      <c r="CD215" s="200"/>
      <c r="CE215" s="200"/>
      <c r="CF215" s="200"/>
      <c r="CG215" s="200"/>
      <c r="CH215" s="200"/>
      <c r="CI215" s="200"/>
      <c r="CJ215" s="200"/>
      <c r="CK215" s="200"/>
      <c r="CL215" s="200"/>
      <c r="CM215" s="200" t="s">
        <v>345</v>
      </c>
      <c r="CN215" s="200"/>
      <c r="CO215" s="200"/>
      <c r="CP215" s="200"/>
      <c r="CQ215" s="200"/>
      <c r="CR215" s="200"/>
      <c r="CS215" s="200"/>
      <c r="CT215" s="200"/>
      <c r="CU215" s="200"/>
      <c r="CV215" s="200"/>
      <c r="CW215" s="200"/>
      <c r="CX215" s="200"/>
      <c r="CY215" s="200" t="s">
        <v>346</v>
      </c>
      <c r="CZ215" s="200"/>
      <c r="DA215" s="200"/>
      <c r="DB215" s="200"/>
      <c r="DC215" s="200"/>
      <c r="DD215" s="200"/>
      <c r="DE215" s="200"/>
      <c r="DF215" s="200"/>
      <c r="DG215" s="200"/>
      <c r="DH215" s="200"/>
      <c r="DI215" s="200"/>
      <c r="DJ215" s="200"/>
      <c r="DK215" s="200" t="s">
        <v>341</v>
      </c>
      <c r="DL215" s="200"/>
      <c r="DM215" s="200"/>
      <c r="DN215" s="200"/>
      <c r="DO215" s="200"/>
      <c r="DP215" s="200"/>
      <c r="DQ215" s="200"/>
      <c r="DR215" s="200"/>
      <c r="DS215" s="200"/>
      <c r="DT215" s="200"/>
      <c r="DU215" s="200"/>
      <c r="DV215" s="200"/>
      <c r="DW215" s="200" t="s">
        <v>345</v>
      </c>
      <c r="DX215" s="200"/>
      <c r="DY215" s="200"/>
      <c r="DZ215" s="200"/>
      <c r="EA215" s="200"/>
      <c r="EB215" s="200"/>
      <c r="EC215" s="200"/>
      <c r="ED215" s="200"/>
      <c r="EE215" s="200"/>
      <c r="EF215" s="200"/>
      <c r="EG215" s="200"/>
      <c r="EH215" s="200"/>
    </row>
    <row r="216" spans="1:138" s="23" customFormat="1" ht="56.25" customHeight="1" hidden="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hidden="1">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hidden="1">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hidden="1">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hidden="1">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hidden="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hidden="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
        <v>346</v>
      </c>
      <c r="BP226" s="200"/>
      <c r="BQ226" s="200"/>
      <c r="BR226" s="200"/>
      <c r="BS226" s="200"/>
      <c r="BT226" s="200"/>
      <c r="BU226" s="200"/>
      <c r="BV226" s="200"/>
      <c r="BW226" s="200"/>
      <c r="BX226" s="200"/>
      <c r="BY226" s="200"/>
      <c r="BZ226" s="200"/>
      <c r="CA226" s="200" t="s">
        <v>341</v>
      </c>
      <c r="CB226" s="200"/>
      <c r="CC226" s="200"/>
      <c r="CD226" s="200"/>
      <c r="CE226" s="200"/>
      <c r="CF226" s="200"/>
      <c r="CG226" s="200"/>
      <c r="CH226" s="200"/>
      <c r="CI226" s="200"/>
      <c r="CJ226" s="200"/>
      <c r="CK226" s="200"/>
      <c r="CL226" s="200"/>
      <c r="CM226" s="200" t="s">
        <v>345</v>
      </c>
      <c r="CN226" s="200"/>
      <c r="CO226" s="200"/>
      <c r="CP226" s="200"/>
      <c r="CQ226" s="200"/>
      <c r="CR226" s="200"/>
      <c r="CS226" s="200"/>
      <c r="CT226" s="200"/>
      <c r="CU226" s="200"/>
      <c r="CV226" s="200"/>
      <c r="CW226" s="200"/>
      <c r="CX226" s="200"/>
      <c r="CY226" s="200" t="s">
        <v>346</v>
      </c>
      <c r="CZ226" s="200"/>
      <c r="DA226" s="200"/>
      <c r="DB226" s="200"/>
      <c r="DC226" s="200"/>
      <c r="DD226" s="200"/>
      <c r="DE226" s="200"/>
      <c r="DF226" s="200"/>
      <c r="DG226" s="200"/>
      <c r="DH226" s="200"/>
      <c r="DI226" s="200"/>
      <c r="DJ226" s="200"/>
      <c r="DK226" s="200" t="s">
        <v>341</v>
      </c>
      <c r="DL226" s="200"/>
      <c r="DM226" s="200"/>
      <c r="DN226" s="200"/>
      <c r="DO226" s="200"/>
      <c r="DP226" s="200"/>
      <c r="DQ226" s="200"/>
      <c r="DR226" s="200"/>
      <c r="DS226" s="200"/>
      <c r="DT226" s="200"/>
      <c r="DU226" s="200"/>
      <c r="DV226" s="200"/>
      <c r="DW226" s="200" t="s">
        <v>345</v>
      </c>
      <c r="DX226" s="200"/>
      <c r="DY226" s="200"/>
      <c r="DZ226" s="200"/>
      <c r="EA226" s="200"/>
      <c r="EB226" s="200"/>
      <c r="EC226" s="200"/>
      <c r="ED226" s="200"/>
      <c r="EE226" s="200"/>
      <c r="EF226" s="200"/>
      <c r="EG226" s="200"/>
      <c r="EH226" s="200"/>
    </row>
    <row r="227" spans="1:138" s="23" customFormat="1" ht="57" customHeight="1" hidden="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hidden="1">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hidden="1">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hidden="1">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hidden="1">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hidden="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hidden="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
        <v>340</v>
      </c>
      <c r="DF237" s="200"/>
      <c r="DG237" s="200"/>
      <c r="DH237" s="200"/>
      <c r="DI237" s="200"/>
      <c r="DJ237" s="200"/>
      <c r="DK237" s="200"/>
      <c r="DL237" s="200"/>
      <c r="DM237" s="200"/>
      <c r="DN237" s="200"/>
      <c r="DO237" s="200" t="s">
        <v>343</v>
      </c>
      <c r="DP237" s="200"/>
      <c r="DQ237" s="200"/>
      <c r="DR237" s="200"/>
      <c r="DS237" s="200"/>
      <c r="DT237" s="200"/>
      <c r="DU237" s="200"/>
      <c r="DV237" s="200"/>
      <c r="DW237" s="200"/>
      <c r="DX237" s="200"/>
      <c r="DY237" s="200" t="s">
        <v>342</v>
      </c>
      <c r="DZ237" s="200"/>
      <c r="EA237" s="200"/>
      <c r="EB237" s="200"/>
      <c r="EC237" s="200"/>
      <c r="ED237" s="200"/>
      <c r="EE237" s="200"/>
      <c r="EF237" s="200"/>
      <c r="EG237" s="200"/>
      <c r="EH237" s="200"/>
    </row>
    <row r="238" spans="1:138" s="23" customFormat="1" ht="57" customHeight="1" hidden="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hidden="1">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hidden="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hidden="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hidden="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hidden="1">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hidden="1">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hidden="1">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hidden="1">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hidden="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hidden="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
        <v>346</v>
      </c>
      <c r="BP248" s="200"/>
      <c r="BQ248" s="200"/>
      <c r="BR248" s="200"/>
      <c r="BS248" s="200"/>
      <c r="BT248" s="200"/>
      <c r="BU248" s="200"/>
      <c r="BV248" s="200"/>
      <c r="BW248" s="200"/>
      <c r="BX248" s="200"/>
      <c r="BY248" s="200"/>
      <c r="BZ248" s="200"/>
      <c r="CA248" s="200" t="s">
        <v>341</v>
      </c>
      <c r="CB248" s="200"/>
      <c r="CC248" s="200"/>
      <c r="CD248" s="200"/>
      <c r="CE248" s="200"/>
      <c r="CF248" s="200"/>
      <c r="CG248" s="200"/>
      <c r="CH248" s="200"/>
      <c r="CI248" s="200"/>
      <c r="CJ248" s="200"/>
      <c r="CK248" s="200"/>
      <c r="CL248" s="200"/>
      <c r="CM248" s="200" t="s">
        <v>345</v>
      </c>
      <c r="CN248" s="200"/>
      <c r="CO248" s="200"/>
      <c r="CP248" s="200"/>
      <c r="CQ248" s="200"/>
      <c r="CR248" s="200"/>
      <c r="CS248" s="200"/>
      <c r="CT248" s="200"/>
      <c r="CU248" s="200"/>
      <c r="CV248" s="200"/>
      <c r="CW248" s="200"/>
      <c r="CX248" s="200"/>
      <c r="CY248" s="200" t="s">
        <v>346</v>
      </c>
      <c r="CZ248" s="200"/>
      <c r="DA248" s="200"/>
      <c r="DB248" s="200"/>
      <c r="DC248" s="200"/>
      <c r="DD248" s="200"/>
      <c r="DE248" s="200"/>
      <c r="DF248" s="200"/>
      <c r="DG248" s="200"/>
      <c r="DH248" s="200"/>
      <c r="DI248" s="200"/>
      <c r="DJ248" s="200"/>
      <c r="DK248" s="200" t="s">
        <v>341</v>
      </c>
      <c r="DL248" s="200"/>
      <c r="DM248" s="200"/>
      <c r="DN248" s="200"/>
      <c r="DO248" s="200"/>
      <c r="DP248" s="200"/>
      <c r="DQ248" s="200"/>
      <c r="DR248" s="200"/>
      <c r="DS248" s="200"/>
      <c r="DT248" s="200"/>
      <c r="DU248" s="200"/>
      <c r="DV248" s="200"/>
      <c r="DW248" s="200" t="s">
        <v>345</v>
      </c>
      <c r="DX248" s="200"/>
      <c r="DY248" s="200"/>
      <c r="DZ248" s="200"/>
      <c r="EA248" s="200"/>
      <c r="EB248" s="200"/>
      <c r="EC248" s="200"/>
      <c r="ED248" s="200"/>
      <c r="EE248" s="200"/>
      <c r="EF248" s="200"/>
      <c r="EG248" s="200"/>
      <c r="EH248" s="200"/>
    </row>
    <row r="249" spans="1:138" s="23" customFormat="1" ht="55.5" customHeight="1" hidden="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hidden="1">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hidden="1">
      <c r="A251" s="231"/>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hidden="1">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hidden="1">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hidden="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hidden="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
        <v>346</v>
      </c>
      <c r="BP259" s="200"/>
      <c r="BQ259" s="200"/>
      <c r="BR259" s="200"/>
      <c r="BS259" s="200"/>
      <c r="BT259" s="200"/>
      <c r="BU259" s="200"/>
      <c r="BV259" s="200"/>
      <c r="BW259" s="200"/>
      <c r="BX259" s="200"/>
      <c r="BY259" s="200"/>
      <c r="BZ259" s="200"/>
      <c r="CA259" s="200" t="s">
        <v>341</v>
      </c>
      <c r="CB259" s="200"/>
      <c r="CC259" s="200"/>
      <c r="CD259" s="200"/>
      <c r="CE259" s="200"/>
      <c r="CF259" s="200"/>
      <c r="CG259" s="200"/>
      <c r="CH259" s="200"/>
      <c r="CI259" s="200"/>
      <c r="CJ259" s="200"/>
      <c r="CK259" s="200"/>
      <c r="CL259" s="200"/>
      <c r="CM259" s="200" t="s">
        <v>345</v>
      </c>
      <c r="CN259" s="200"/>
      <c r="CO259" s="200"/>
      <c r="CP259" s="200"/>
      <c r="CQ259" s="200"/>
      <c r="CR259" s="200"/>
      <c r="CS259" s="200"/>
      <c r="CT259" s="200"/>
      <c r="CU259" s="200"/>
      <c r="CV259" s="200"/>
      <c r="CW259" s="200"/>
      <c r="CX259" s="200"/>
      <c r="CY259" s="200" t="s">
        <v>346</v>
      </c>
      <c r="CZ259" s="200"/>
      <c r="DA259" s="200"/>
      <c r="DB259" s="200"/>
      <c r="DC259" s="200"/>
      <c r="DD259" s="200"/>
      <c r="DE259" s="200"/>
      <c r="DF259" s="200"/>
      <c r="DG259" s="200"/>
      <c r="DH259" s="200"/>
      <c r="DI259" s="200"/>
      <c r="DJ259" s="200"/>
      <c r="DK259" s="200" t="s">
        <v>341</v>
      </c>
      <c r="DL259" s="200"/>
      <c r="DM259" s="200"/>
      <c r="DN259" s="200"/>
      <c r="DO259" s="200"/>
      <c r="DP259" s="200"/>
      <c r="DQ259" s="200"/>
      <c r="DR259" s="200"/>
      <c r="DS259" s="200"/>
      <c r="DT259" s="200"/>
      <c r="DU259" s="200"/>
      <c r="DV259" s="200"/>
      <c r="DW259" s="200" t="s">
        <v>345</v>
      </c>
      <c r="DX259" s="200"/>
      <c r="DY259" s="200"/>
      <c r="DZ259" s="200"/>
      <c r="EA259" s="200"/>
      <c r="EB259" s="200"/>
      <c r="EC259" s="200"/>
      <c r="ED259" s="200"/>
      <c r="EE259" s="200"/>
      <c r="EF259" s="200"/>
      <c r="EG259" s="200"/>
      <c r="EH259" s="200"/>
    </row>
    <row r="260" spans="1:138" s="23" customFormat="1" ht="54.75" customHeight="1" hidden="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hidden="1">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hidden="1">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hidden="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hidden="1">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hidden="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hidden="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
        <v>346</v>
      </c>
      <c r="BP270" s="200"/>
      <c r="BQ270" s="200"/>
      <c r="BR270" s="200"/>
      <c r="BS270" s="200"/>
      <c r="BT270" s="200"/>
      <c r="BU270" s="200"/>
      <c r="BV270" s="200"/>
      <c r="BW270" s="200"/>
      <c r="BX270" s="200"/>
      <c r="BY270" s="200"/>
      <c r="BZ270" s="200"/>
      <c r="CA270" s="200" t="s">
        <v>341</v>
      </c>
      <c r="CB270" s="200"/>
      <c r="CC270" s="200"/>
      <c r="CD270" s="200"/>
      <c r="CE270" s="200"/>
      <c r="CF270" s="200"/>
      <c r="CG270" s="200"/>
      <c r="CH270" s="200"/>
      <c r="CI270" s="200"/>
      <c r="CJ270" s="200"/>
      <c r="CK270" s="200"/>
      <c r="CL270" s="200"/>
      <c r="CM270" s="200" t="s">
        <v>345</v>
      </c>
      <c r="CN270" s="200"/>
      <c r="CO270" s="200"/>
      <c r="CP270" s="200"/>
      <c r="CQ270" s="200"/>
      <c r="CR270" s="200"/>
      <c r="CS270" s="200"/>
      <c r="CT270" s="200"/>
      <c r="CU270" s="200"/>
      <c r="CV270" s="200"/>
      <c r="CW270" s="200"/>
      <c r="CX270" s="200"/>
      <c r="CY270" s="200" t="s">
        <v>346</v>
      </c>
      <c r="CZ270" s="200"/>
      <c r="DA270" s="200"/>
      <c r="DB270" s="200"/>
      <c r="DC270" s="200"/>
      <c r="DD270" s="200"/>
      <c r="DE270" s="200"/>
      <c r="DF270" s="200"/>
      <c r="DG270" s="200"/>
      <c r="DH270" s="200"/>
      <c r="DI270" s="200"/>
      <c r="DJ270" s="200"/>
      <c r="DK270" s="200" t="s">
        <v>341</v>
      </c>
      <c r="DL270" s="200"/>
      <c r="DM270" s="200"/>
      <c r="DN270" s="200"/>
      <c r="DO270" s="200"/>
      <c r="DP270" s="200"/>
      <c r="DQ270" s="200"/>
      <c r="DR270" s="200"/>
      <c r="DS270" s="200"/>
      <c r="DT270" s="200"/>
      <c r="DU270" s="200"/>
      <c r="DV270" s="200"/>
      <c r="DW270" s="200" t="s">
        <v>345</v>
      </c>
      <c r="DX270" s="200"/>
      <c r="DY270" s="200"/>
      <c r="DZ270" s="200"/>
      <c r="EA270" s="200"/>
      <c r="EB270" s="200"/>
      <c r="EC270" s="200"/>
      <c r="ED270" s="200"/>
      <c r="EE270" s="200"/>
      <c r="EF270" s="200"/>
      <c r="EG270" s="200"/>
      <c r="EH270" s="200"/>
    </row>
    <row r="271" spans="1:138" s="23" customFormat="1" ht="56.25" customHeight="1" hidden="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hidden="1">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hidden="1">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hidden="1">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hidden="1">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hidden="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hidden="1">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
        <v>340</v>
      </c>
      <c r="BD281" s="200"/>
      <c r="BE281" s="200"/>
      <c r="BF281" s="200"/>
      <c r="BG281" s="200"/>
      <c r="BH281" s="200"/>
      <c r="BI281" s="200"/>
      <c r="BJ281" s="200"/>
      <c r="BK281" s="200"/>
      <c r="BL281" s="200"/>
      <c r="BM281" s="200"/>
      <c r="BN281" s="200"/>
      <c r="BO281" s="200"/>
      <c r="BP281" s="200"/>
      <c r="BQ281" s="200" t="s">
        <v>343</v>
      </c>
      <c r="BR281" s="200"/>
      <c r="BS281" s="200"/>
      <c r="BT281" s="200"/>
      <c r="BU281" s="200"/>
      <c r="BV281" s="200"/>
      <c r="BW281" s="200"/>
      <c r="BX281" s="200"/>
      <c r="BY281" s="200"/>
      <c r="BZ281" s="200"/>
      <c r="CA281" s="200"/>
      <c r="CB281" s="200"/>
      <c r="CC281" s="200"/>
      <c r="CD281" s="200"/>
      <c r="CE281" s="200" t="s">
        <v>342</v>
      </c>
      <c r="CF281" s="200"/>
      <c r="CG281" s="200"/>
      <c r="CH281" s="200"/>
      <c r="CI281" s="200"/>
      <c r="CJ281" s="200"/>
      <c r="CK281" s="200"/>
      <c r="CL281" s="200"/>
      <c r="CM281" s="200"/>
      <c r="CN281" s="200"/>
      <c r="CO281" s="200"/>
      <c r="CP281" s="200"/>
      <c r="CQ281" s="200"/>
      <c r="CR281" s="200"/>
      <c r="CS281" s="200" t="s">
        <v>340</v>
      </c>
      <c r="CT281" s="200"/>
      <c r="CU281" s="200"/>
      <c r="CV281" s="200"/>
      <c r="CW281" s="200"/>
      <c r="CX281" s="200"/>
      <c r="CY281" s="200"/>
      <c r="CZ281" s="200"/>
      <c r="DA281" s="200"/>
      <c r="DB281" s="200"/>
      <c r="DC281" s="200"/>
      <c r="DD281" s="200"/>
      <c r="DE281" s="200"/>
      <c r="DF281" s="200"/>
      <c r="DG281" s="200" t="s">
        <v>343</v>
      </c>
      <c r="DH281" s="200"/>
      <c r="DI281" s="200"/>
      <c r="DJ281" s="200"/>
      <c r="DK281" s="200"/>
      <c r="DL281" s="200"/>
      <c r="DM281" s="200"/>
      <c r="DN281" s="200"/>
      <c r="DO281" s="200"/>
      <c r="DP281" s="200"/>
      <c r="DQ281" s="200"/>
      <c r="DR281" s="200"/>
      <c r="DS281" s="200"/>
      <c r="DT281" s="200"/>
      <c r="DU281" s="200" t="s">
        <v>342</v>
      </c>
      <c r="DV281" s="200"/>
      <c r="DW281" s="200"/>
      <c r="DX281" s="200"/>
      <c r="DY281" s="200"/>
      <c r="DZ281" s="200"/>
      <c r="EA281" s="200"/>
      <c r="EB281" s="200"/>
      <c r="EC281" s="200"/>
      <c r="ED281" s="200"/>
      <c r="EE281" s="200"/>
      <c r="EF281" s="200"/>
      <c r="EG281" s="200"/>
      <c r="EH281" s="200"/>
    </row>
    <row r="282" spans="1:138" s="22" customFormat="1" ht="45.75" customHeight="1" hidden="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hidden="1">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hidden="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hidden="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hidden="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hidden="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hidden="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CD180</f>
        <v>на 2021 г.</v>
      </c>
      <c r="BP292" s="200"/>
      <c r="BQ292" s="200"/>
      <c r="BR292" s="200"/>
      <c r="BS292" s="200"/>
      <c r="BT292" s="200"/>
      <c r="BU292" s="200"/>
      <c r="BV292" s="200"/>
      <c r="BW292" s="200"/>
      <c r="BX292" s="200"/>
      <c r="BY292" s="200"/>
      <c r="BZ292" s="200"/>
      <c r="CA292" s="200" t="str">
        <f>CW180</f>
        <v>на 2022 г.</v>
      </c>
      <c r="CB292" s="200"/>
      <c r="CC292" s="200"/>
      <c r="CD292" s="200"/>
      <c r="CE292" s="200"/>
      <c r="CF292" s="200"/>
      <c r="CG292" s="200"/>
      <c r="CH292" s="200"/>
      <c r="CI292" s="200"/>
      <c r="CJ292" s="200"/>
      <c r="CK292" s="200"/>
      <c r="CL292" s="200"/>
      <c r="CM292" s="200" t="str">
        <f>DP180</f>
        <v>на 2023 г.</v>
      </c>
      <c r="CN292" s="200"/>
      <c r="CO292" s="200"/>
      <c r="CP292" s="200"/>
      <c r="CQ292" s="200"/>
      <c r="CR292" s="200"/>
      <c r="CS292" s="200"/>
      <c r="CT292" s="200"/>
      <c r="CU292" s="200"/>
      <c r="CV292" s="200"/>
      <c r="CW292" s="200"/>
      <c r="CX292" s="200"/>
      <c r="CY292" s="200" t="str">
        <f>CD180</f>
        <v>на 2021 г.</v>
      </c>
      <c r="CZ292" s="200"/>
      <c r="DA292" s="200"/>
      <c r="DB292" s="200"/>
      <c r="DC292" s="200"/>
      <c r="DD292" s="200"/>
      <c r="DE292" s="200"/>
      <c r="DF292" s="200"/>
      <c r="DG292" s="200"/>
      <c r="DH292" s="200"/>
      <c r="DI292" s="200"/>
      <c r="DJ292" s="200"/>
      <c r="DK292" s="200" t="str">
        <f>CW180</f>
        <v>на 2022 г.</v>
      </c>
      <c r="DL292" s="200"/>
      <c r="DM292" s="200"/>
      <c r="DN292" s="200"/>
      <c r="DO292" s="200"/>
      <c r="DP292" s="200"/>
      <c r="DQ292" s="200"/>
      <c r="DR292" s="200"/>
      <c r="DS292" s="200"/>
      <c r="DT292" s="200"/>
      <c r="DU292" s="200"/>
      <c r="DV292" s="200"/>
      <c r="DW292" s="200" t="str">
        <f>DP180</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f>
        <v>1100425.91</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31"/>
      <c r="B296" s="231"/>
      <c r="C296" s="231"/>
      <c r="D296" s="231"/>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1"/>
      <c r="AC296" s="228" t="s">
        <v>347</v>
      </c>
      <c r="AD296" s="228"/>
      <c r="AE296" s="228"/>
      <c r="AF296" s="228"/>
      <c r="AG296" s="228"/>
      <c r="AH296" s="228"/>
      <c r="AI296" s="228"/>
      <c r="AJ296" s="228"/>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31"/>
      <c r="B297" s="231"/>
      <c r="C297" s="231"/>
      <c r="D297" s="231"/>
      <c r="E297" s="231"/>
      <c r="F297" s="231"/>
      <c r="G297" s="231"/>
      <c r="H297" s="231"/>
      <c r="I297" s="231"/>
      <c r="J297" s="231"/>
      <c r="K297" s="231"/>
      <c r="L297" s="231"/>
      <c r="M297" s="231"/>
      <c r="N297" s="231"/>
      <c r="O297" s="231"/>
      <c r="P297" s="231"/>
      <c r="Q297" s="231"/>
      <c r="R297" s="231"/>
      <c r="S297" s="231"/>
      <c r="T297" s="231"/>
      <c r="U297" s="231"/>
      <c r="V297" s="231"/>
      <c r="W297" s="231"/>
      <c r="X297" s="231"/>
      <c r="Y297" s="231"/>
      <c r="Z297" s="231"/>
      <c r="AA297" s="231"/>
      <c r="AB297" s="231"/>
      <c r="AC297" s="228"/>
      <c r="AD297" s="228"/>
      <c r="AE297" s="228"/>
      <c r="AF297" s="228"/>
      <c r="AG297" s="228"/>
      <c r="AH297" s="228"/>
      <c r="AI297" s="228"/>
      <c r="AJ297" s="228"/>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31" t="s">
        <v>525</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347</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1100517.66</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2020-05-06T06:38:00Z</cp:lastPrinted>
  <dcterms:created xsi:type="dcterms:W3CDTF">2020-04-22T09:42:42Z</dcterms:created>
  <dcterms:modified xsi:type="dcterms:W3CDTF">2021-05-31T11:12:19Z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